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COMERCIAL/pre aprobados/pqrsf/"/>
    </mc:Choice>
  </mc:AlternateContent>
  <xr:revisionPtr revIDLastSave="166" documentId="13_ncr:20001_{CEE6DA24-CE96-4341-A6E4-A8F1C224F105}" xr6:coauthVersionLast="47" xr6:coauthVersionMax="47" xr10:uidLastSave="{20046A2A-3178-42B8-BA00-547E42921479}"/>
  <bookViews>
    <workbookView xWindow="-108" yWindow="-108" windowWidth="23256" windowHeight="12456" activeTab="3" xr2:uid="{00000000-000D-0000-FFFF-FFFF00000000}"/>
  </bookViews>
  <sheets>
    <sheet name="FORMATO" sheetId="1" r:id="rId1"/>
    <sheet name="Hoja1" sheetId="7" state="hidden" r:id="rId2"/>
    <sheet name="LISTAS" sheetId="4" state="hidden" r:id="rId3"/>
    <sheet name="INSTRUCTIVO" sheetId="8" r:id="rId4"/>
    <sheet name="1. POR OFICINA" sheetId="12" r:id="rId5"/>
    <sheet name="2. ENTRADAS" sheetId="15" r:id="rId6"/>
    <sheet name="3. CATEGORIA" sheetId="13" r:id="rId7"/>
    <sheet name="3,1 EFICACIA" sheetId="17" r:id="rId8"/>
    <sheet name="4. POR ASUNTO" sheetId="10" r:id="rId9"/>
    <sheet name="MONITOREO INDICADOR" sheetId="5" r:id="rId10"/>
  </sheets>
  <externalReferences>
    <externalReference r:id="rId11"/>
  </externalReferences>
  <definedNames>
    <definedName name="_xlnm._FilterDatabase" localSheetId="0" hidden="1">FORMATO!$A$5:$Q$49</definedName>
    <definedName name="Asunto" localSheetId="3">[1]LISTAS!#REF!</definedName>
    <definedName name="Asunto">LISTAS!#REF!</definedName>
    <definedName name="Canales" localSheetId="3">[1]LISTAS!$B$4:$B$8</definedName>
    <definedName name="Canales">LISTAS!$B$4:$B$8</definedName>
    <definedName name="MedioR" localSheetId="3">[1]LISTAS!$E$4:$E$5</definedName>
    <definedName name="MedioR">LISTAS!$E$4:$E$5</definedName>
    <definedName name="Oficinas" localSheetId="3">[1]LISTAS!$A$12:$A$24</definedName>
    <definedName name="Oficinas">LISTAS!$A$12:$A$24</definedName>
    <definedName name="Respuesta" localSheetId="3">[1]LISTAS!$C$4:$C$5</definedName>
    <definedName name="Respuesta">LISTAS!$C$4:$C$5</definedName>
    <definedName name="TipoS" localSheetId="3">[1]LISTAS!$A$4:$A$8</definedName>
    <definedName name="TipoS">LISTAS!$A$4:$A$8</definedName>
  </definedNames>
  <calcPr calcId="191029"/>
  <pivotCaches>
    <pivotCache cacheId="11" r:id="rId12"/>
    <pivotCache cacheId="12" r:id="rId13"/>
    <pivotCache cacheId="13" r:id="rId14"/>
    <pivotCache cacheId="14" r:id="rId15"/>
    <pivotCache cacheId="1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6" i="1"/>
  <c r="K47" i="1"/>
  <c r="K46" i="1"/>
  <c r="K45" i="1"/>
  <c r="K44" i="1"/>
  <c r="K36" i="1"/>
  <c r="K49" i="1"/>
  <c r="K48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B16" i="5"/>
  <c r="B14" i="5"/>
  <c r="D10" i="5"/>
  <c r="D9" i="5"/>
  <c r="D8" i="5"/>
  <c r="D7" i="5"/>
  <c r="D6" i="5"/>
  <c r="C6" i="10"/>
  <c r="C5" i="10"/>
  <c r="O8" i="13"/>
  <c r="O6" i="13"/>
  <c r="O7" i="13"/>
  <c r="O5" i="13"/>
  <c r="C4" i="15"/>
  <c r="C8" i="15"/>
  <c r="C5" i="15"/>
  <c r="C6" i="15"/>
  <c r="I7" i="5" l="1"/>
  <c r="I9" i="5"/>
  <c r="D11" i="5"/>
  <c r="G13" i="5" l="1"/>
  <c r="E6" i="5"/>
  <c r="C14" i="5"/>
  <c r="E9" i="5"/>
  <c r="E10" i="5"/>
  <c r="C16" i="5"/>
  <c r="E8" i="5"/>
  <c r="E7" i="5"/>
  <c r="E11" i="5" l="1"/>
  <c r="E16" i="5" l="1"/>
  <c r="G16" i="5"/>
</calcChain>
</file>

<file path=xl/sharedStrings.xml><?xml version="1.0" encoding="utf-8"?>
<sst xmlns="http://schemas.openxmlformats.org/spreadsheetml/2006/main" count="191" uniqueCount="154">
  <si>
    <t>1 de 1</t>
  </si>
  <si>
    <t>Página</t>
  </si>
  <si>
    <t>NÚMERO DOCUMENTO</t>
  </si>
  <si>
    <t>E-mail</t>
  </si>
  <si>
    <t>OFICINA</t>
  </si>
  <si>
    <t>FECHA REMISIÓN</t>
  </si>
  <si>
    <t>RESPONSABLE</t>
  </si>
  <si>
    <t>SI</t>
  </si>
  <si>
    <t>NO</t>
  </si>
  <si>
    <t>FECHA EMISIÓN RESPUESTA</t>
  </si>
  <si>
    <t>MEDIO  RESPUESTA</t>
  </si>
  <si>
    <t>Versión</t>
  </si>
  <si>
    <t>Código</t>
  </si>
  <si>
    <t>NOMBRE COMPLETO ASOCIADO / CLIENTE</t>
  </si>
  <si>
    <t>TIPO DE SOLICITUD</t>
  </si>
  <si>
    <t>TIPO SOLICITUD</t>
  </si>
  <si>
    <t>RESPUESTA EMITIDA</t>
  </si>
  <si>
    <t>MEDIO RESPUESTA</t>
  </si>
  <si>
    <t>OBSERVACIONES</t>
  </si>
  <si>
    <t>CANAL DE RECEPCIÓN</t>
  </si>
  <si>
    <t>TIEMPO DE RESPUESTA</t>
  </si>
  <si>
    <t>TOTAL</t>
  </si>
  <si>
    <t>CANALES</t>
  </si>
  <si>
    <t>Petición</t>
  </si>
  <si>
    <t>Queja</t>
  </si>
  <si>
    <t>Sugerencia</t>
  </si>
  <si>
    <t>Felicitación</t>
  </si>
  <si>
    <t>DESCRIPCIÓN</t>
  </si>
  <si>
    <t>ASUNTO</t>
  </si>
  <si>
    <t>Reclamo</t>
  </si>
  <si>
    <t>TOTAL RESPUESTAS EMITIDAS</t>
  </si>
  <si>
    <t>OFICINAS</t>
  </si>
  <si>
    <t>Algeciras</t>
  </si>
  <si>
    <t>Garzón</t>
  </si>
  <si>
    <t>Gigante</t>
  </si>
  <si>
    <t>Bogotá</t>
  </si>
  <si>
    <t>Centro</t>
  </si>
  <si>
    <t>Dirección General</t>
  </si>
  <si>
    <t>Unicentro</t>
  </si>
  <si>
    <t>Norte</t>
  </si>
  <si>
    <t>Popayán</t>
  </si>
  <si>
    <t>Pitalito</t>
  </si>
  <si>
    <t>La Plata</t>
  </si>
  <si>
    <t>Florencia</t>
  </si>
  <si>
    <t>CLASIFICACIÓN SOLICITUDES RECIBIDAS EN EL MES</t>
  </si>
  <si>
    <t>Vigencia</t>
  </si>
  <si>
    <t>Físico</t>
  </si>
  <si>
    <t>Electrónico</t>
  </si>
  <si>
    <t>Elect y Fisic</t>
  </si>
  <si>
    <t>ESTADO</t>
  </si>
  <si>
    <t>Finalizado</t>
  </si>
  <si>
    <t>En Trámite</t>
  </si>
  <si>
    <t>FECHA LÍMITE RESPUESTA</t>
  </si>
  <si>
    <t>FECHA RADICACIÓN SOLICITUD</t>
  </si>
  <si>
    <t>TOTAL RESPUESTAS NO EMITIDAS</t>
  </si>
  <si>
    <t>CANTIDAD</t>
  </si>
  <si>
    <t>%</t>
  </si>
  <si>
    <t xml:space="preserve"> PQRSF EN TRÁMITE</t>
  </si>
  <si>
    <t>PQRS FINALIZADAS</t>
  </si>
  <si>
    <t>INDICADOR EFICACIA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</si>
  <si>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</si>
  <si>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</si>
  <si>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</si>
  <si>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</si>
  <si>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</si>
  <si>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</si>
  <si>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</si>
  <si>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</si>
  <si>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</si>
  <si>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</si>
  <si>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</si>
  <si>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</si>
  <si>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</si>
  <si>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Portal transaccional</t>
  </si>
  <si>
    <t>Página web</t>
  </si>
  <si>
    <t>Buzón PQRSF</t>
  </si>
  <si>
    <t>Mocoa</t>
  </si>
  <si>
    <t>RESPONSABLE DE EMITIR RESPUESTA</t>
  </si>
  <si>
    <t>TIPO DOC</t>
  </si>
  <si>
    <t>C.C</t>
  </si>
  <si>
    <t>C.E</t>
  </si>
  <si>
    <t>T.I</t>
  </si>
  <si>
    <t>NIT</t>
  </si>
  <si>
    <t>GESTIÓN DE CALIDAD</t>
  </si>
  <si>
    <t>No asociado</t>
  </si>
  <si>
    <t>Festivos</t>
  </si>
  <si>
    <t>INSTRUCTIVO DE DILIGENCIAMIENTO</t>
  </si>
  <si>
    <t xml:space="preserve">OBJETIVO </t>
  </si>
  <si>
    <t>CONTROL Y ARCHIVO</t>
  </si>
  <si>
    <t>CRITERIOS PARA UN CORRECTO DILIGENCIAMIENTO</t>
  </si>
  <si>
    <t xml:space="preserve">FECHA SOLICITUD  </t>
  </si>
  <si>
    <t>Día-mes-año en la que el asociado o cliente realiza la PQRSF.</t>
  </si>
  <si>
    <t>NOMBRE COMPLETO ASOCIADO/ CLIENTE</t>
  </si>
  <si>
    <t>Nombres y apellidos del asociado o cliente que realiza la PQRSF.</t>
  </si>
  <si>
    <t>Digitar el número de documento del asociado o cliente que realiza la PQRSF.</t>
  </si>
  <si>
    <t>Seleccionar de la lista desplegable el nombre de la oficina a la cual pertenece el asociado o de la cual desea obtener información el cliente que realizó la PQRSF.</t>
  </si>
  <si>
    <t xml:space="preserve">CANAL RECEPCIÓN </t>
  </si>
  <si>
    <t>Seleccionar de la lista desplegable el canal a través del cual se recibe la PQRSF.</t>
  </si>
  <si>
    <t xml:space="preserve">ASUNTO </t>
  </si>
  <si>
    <t xml:space="preserve">DESCRIPCIÓN </t>
  </si>
  <si>
    <t>FECHA LÍMITE DE RESPUESTA</t>
  </si>
  <si>
    <t>Calcular y escribir la fecha máxima en la que se le puede brindar respuesta al asociado o cliente teniendo en cuenta el plazo establecido.</t>
  </si>
  <si>
    <t>Es la diferencia entre la fecha de emisión de la respuesta y la fecha de solicitud. (Se calcula automáticamente)</t>
  </si>
  <si>
    <t>RESPONSABLE EMISIÓN RESPUESTA</t>
  </si>
  <si>
    <t>Cargo del funcionario respectivo que emitió la respuesta a la PQRSF del asociado o cliente.</t>
  </si>
  <si>
    <t xml:space="preserve">ESTADO </t>
  </si>
  <si>
    <t>OBERVACIONES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</si>
  <si>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</si>
  <si>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</si>
  <si>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</si>
  <si>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</si>
  <si>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</si>
  <si>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Elaborado Por: </t>
  </si>
  <si>
    <t xml:space="preserve">Revisado Por: </t>
  </si>
  <si>
    <t xml:space="preserve">Aprobado Por: </t>
  </si>
  <si>
    <t>ANDRÉS FELIPE SOLANO CLAROS</t>
  </si>
  <si>
    <t>NESTOR BONILLA RAMIREZ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</si>
  <si>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Analista del SIG</t>
    </r>
  </si>
  <si>
    <r>
      <t xml:space="preserve">Cargo: </t>
    </r>
    <r>
      <rPr>
        <sz val="9"/>
        <rFont val="Arial"/>
        <family val="2"/>
      </rPr>
      <t>Director Transf. Digital y SIG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</si>
  <si>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</t>
    </r>
  </si>
  <si>
    <t>Etiquetas de fila</t>
  </si>
  <si>
    <t>Total general</t>
  </si>
  <si>
    <t>Cuenta de NOMBRE COMPLETO ASOCIADO / CLIENTE</t>
  </si>
  <si>
    <t>Cuenta de TIEMPO DE RESPUESTA</t>
  </si>
  <si>
    <t>(Varios elementos)</t>
  </si>
  <si>
    <t>Etiquetas de columna</t>
  </si>
  <si>
    <t>Cuenta de RESPUESTA EMITIDA</t>
  </si>
  <si>
    <t>DISTRIBUCIÓN DE QUEJAS Y RECLAMOS POR OFICINA</t>
  </si>
  <si>
    <t>RESULTADOS</t>
  </si>
  <si>
    <t>CANALES DE COMUNICACIÓN DE LAS PQRSF</t>
  </si>
  <si>
    <t>TIPOS DE ASUNTOS GENERADOS EN LAS QUEJAS Y RECLAMOS</t>
  </si>
  <si>
    <t>CATEGORIAS DE LAS PQRSF</t>
  </si>
  <si>
    <t>MONITOREO DEL INDICADOR DE CUMPLIMIENTO Y EFICACIA DE LAS QUEJAS Y RECLAMOS</t>
  </si>
  <si>
    <t>AÑO</t>
  </si>
  <si>
    <t>INDICADOR CUMPLIMIENTO</t>
  </si>
  <si>
    <t>CONSOLIDADO COMERCIAL Y GERENCIA</t>
  </si>
  <si>
    <t>(en blanco)</t>
  </si>
  <si>
    <t>SERGIO ALEJANDRO CUÉLLAR 
CARDONA</t>
  </si>
  <si>
    <t>SEGUIMIENTO A TUTELAS RECIBIDAS</t>
  </si>
  <si>
    <t>Realizar el debido seguimiento a las tutelas recibidas a través de los diferentes canales con los que cuenta la cooperativa para asegurar su debido trámite y gestión.</t>
  </si>
  <si>
    <t>Registrar el derecho fundamental que se considera vulnerado y es radicado en la tutela.</t>
  </si>
  <si>
    <t>Este formato debe ser diligenciado por el responsable de recibir y re-dirigir las tutelas de los asociados o clientes a través de los canales  con los que cuenta la cooperativa. Los formatos diligenciados se conservarán en medio magnético y serán custodiados tanto por la Gerencia General así como por el área de Gestión Integral.</t>
  </si>
  <si>
    <t>Redactar el mensaje que el asociado o cliente especificó en la tutela</t>
  </si>
  <si>
    <t>Día-mes-año en la que fue remitida la tutela al área correspondiente.</t>
  </si>
  <si>
    <t>Cargo del funcionario responsable de dar respuesta a la tutela del asociado o cliente.</t>
  </si>
  <si>
    <t>Seleccionar de la lista desplegable si la respuesta a la tutela fue brindada o no.</t>
  </si>
  <si>
    <t>Día-mes-año en la que fue resuelta la tutela.</t>
  </si>
  <si>
    <t>Seleccionar de la lista desplegable el medio a través de cual se emitió la respuesta de la tutela.</t>
  </si>
  <si>
    <t>Seleccionar de la lista desplegable si la tutela se encuentra en trámite o finalizada.</t>
  </si>
  <si>
    <t>Detallar cualquier aspecto relevante respecto a la tuela recibida en caso de ser necesario.</t>
  </si>
  <si>
    <t>MT-DE-03</t>
  </si>
  <si>
    <t xml:space="preserve">Cambio de gestión quedando en Direccionamiento Estrategico. Se cambia el nombre del formato. Se elimina la casilla de "Categoria" "Tipo de solicitud" "Alerta". Se ajustan las formulas para la recepción y seguimiento. Se agregan las hojas para el seguimiento y analisis segun las solicitudes recibidas. </t>
  </si>
  <si>
    <t>01 de abril de 2023</t>
  </si>
  <si>
    <t>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</si>
</sst>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 "/>
    </font>
    <font>
      <sz val="10"/>
      <name val="Arial  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gradientFill degree="90">
        <stop position="0">
          <color theme="3" tint="-0.25098422193060094"/>
        </stop>
        <stop position="1">
          <color theme="4"/>
        </stop>
      </gradientFill>
    </fill>
    <fill>
      <patternFill patternType="solid">
        <fgColor rgb="FFE22B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</cellStyleXfs>
  <cellXfs count="1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/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1" applyNumberFormat="1" applyFont="1"/>
    <xf numFmtId="0" fontId="4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1" xfId="0" applyBorder="1"/>
    <xf numFmtId="0" fontId="0" fillId="0" borderId="20" xfId="0" applyBorder="1"/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10" fontId="0" fillId="0" borderId="0" xfId="1" applyNumberFormat="1" applyFont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8" borderId="0" xfId="0" applyFill="1"/>
    <xf numFmtId="0" fontId="0" fillId="0" borderId="0" xfId="0" applyAlignment="1">
      <alignment horizontal="left" inden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1" fillId="7" borderId="20" xfId="3" applyFont="1" applyFill="1" applyBorder="1" applyAlignment="1">
      <alignment horizontal="center" vertical="center" wrapText="1"/>
    </xf>
    <xf numFmtId="0" fontId="21" fillId="7" borderId="0" xfId="3" applyFont="1" applyFill="1" applyAlignment="1">
      <alignment horizontal="center" vertical="center" wrapText="1"/>
    </xf>
    <xf numFmtId="0" fontId="23" fillId="0" borderId="17" xfId="0" applyFont="1" applyBorder="1" applyAlignment="1">
      <alignment horizontal="justify" vertical="center" wrapText="1"/>
    </xf>
    <xf numFmtId="0" fontId="23" fillId="0" borderId="18" xfId="0" applyFont="1" applyBorder="1" applyAlignment="1">
      <alignment horizontal="justify" vertical="center" wrapText="1"/>
    </xf>
    <xf numFmtId="0" fontId="23" fillId="0" borderId="19" xfId="0" applyFont="1" applyBorder="1" applyAlignment="1">
      <alignment horizontal="justify" vertical="center" wrapText="1"/>
    </xf>
    <xf numFmtId="0" fontId="23" fillId="0" borderId="20" xfId="0" applyFont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23" fillId="0" borderId="21" xfId="0" applyFont="1" applyBorder="1" applyAlignment="1">
      <alignment horizontal="justify" vertical="center" wrapText="1"/>
    </xf>
    <xf numFmtId="0" fontId="23" fillId="0" borderId="22" xfId="0" applyFont="1" applyBorder="1" applyAlignment="1">
      <alignment horizontal="justify" vertical="center" wrapText="1"/>
    </xf>
    <xf numFmtId="0" fontId="23" fillId="0" borderId="23" xfId="0" applyFont="1" applyBorder="1" applyAlignment="1">
      <alignment horizontal="justify" vertical="center" wrapText="1"/>
    </xf>
    <xf numFmtId="0" fontId="23" fillId="0" borderId="24" xfId="0" applyFont="1" applyBorder="1" applyAlignment="1">
      <alignment horizontal="justify" vertical="center" wrapText="1"/>
    </xf>
    <xf numFmtId="0" fontId="22" fillId="7" borderId="20" xfId="3" applyFont="1" applyFill="1" applyBorder="1" applyAlignment="1">
      <alignment horizontal="center" vertical="center" wrapText="1"/>
    </xf>
    <xf numFmtId="0" fontId="22" fillId="7" borderId="0" xfId="3" applyFont="1" applyFill="1" applyAlignment="1">
      <alignment horizontal="center" vertical="center" wrapText="1"/>
    </xf>
    <xf numFmtId="0" fontId="21" fillId="7" borderId="17" xfId="3" applyFont="1" applyFill="1" applyBorder="1" applyAlignment="1">
      <alignment horizontal="center" vertical="center" wrapText="1"/>
    </xf>
    <xf numFmtId="0" fontId="21" fillId="7" borderId="18" xfId="3" applyFont="1" applyFill="1" applyBorder="1" applyAlignment="1">
      <alignment horizontal="center" vertical="center" wrapText="1"/>
    </xf>
    <xf numFmtId="0" fontId="21" fillId="7" borderId="19" xfId="3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25" fillId="0" borderId="16" xfId="1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/>
    </xf>
    <xf numFmtId="9" fontId="0" fillId="0" borderId="16" xfId="1" applyFont="1" applyFill="1" applyBorder="1" applyAlignment="1">
      <alignment horizontal="center" vertical="center"/>
    </xf>
    <xf numFmtId="9" fontId="24" fillId="0" borderId="16" xfId="1" applyFont="1" applyFill="1" applyBorder="1" applyAlignment="1">
      <alignment horizontal="center" vertical="center"/>
    </xf>
    <xf numFmtId="164" fontId="0" fillId="0" borderId="16" xfId="2" applyNumberFormat="1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 10" xfId="3" xr:uid="{B12D86E5-4E9F-0844-A164-6E2A2AB80517}"/>
    <cellStyle name="Porcentaje" xfId="1" builtinId="5"/>
  </cellStyles>
  <dxfs count="38">
    <dxf>
      <fill>
        <patternFill>
          <bgColor rgb="FF92D050"/>
        </patternFill>
      </fill>
    </dxf>
    <dxf>
      <fill>
        <patternFill>
          <bgColor rgb="FFE22B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DA0000"/>
        </patternFill>
      </fill>
    </dxf>
    <dxf>
      <alignment horizontal="center"/>
    </dxf>
    <dxf>
      <alignment horizontal="center"/>
    </dxf>
    <dxf>
      <alignment wrapText="1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5" tint="0.59999389629810485"/>
        </patternFill>
      </fill>
    </dxf>
    <dxf>
      <alignment vertical="center"/>
    </dxf>
    <dxf>
      <alignment vertical="center"/>
    </dxf>
    <dxf>
      <alignment horizontal="center"/>
    </dxf>
    <dxf>
      <alignment wrapText="1"/>
    </dxf>
    <dxf>
      <alignment horizontal="center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/mm/yyyy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name val="Arial"/>
        <family val="2"/>
        <scheme val="none"/>
      </font>
      <numFmt numFmtId="19" formatCode="d/mm/yyyy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rgb="FFB4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4C6E7"/>
      <color rgb="FFE22B00"/>
      <color rgb="FFDA0000"/>
      <color rgb="FFD6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7795</xdr:colOff>
      <xdr:row>0</xdr:row>
      <xdr:rowOff>34635</xdr:rowOff>
    </xdr:from>
    <xdr:to>
      <xdr:col>16</xdr:col>
      <xdr:colOff>284600</xdr:colOff>
      <xdr:row>1</xdr:row>
      <xdr:rowOff>286504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9145" y="34635"/>
          <a:ext cx="2040080" cy="404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onzalezP/Downloads/FO-CA-17-SEGUIMIENTO-PQRSF-Y-NOTIFICACIONES-JUDICIALES-RECIBIDAS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Hoja1"/>
      <sheetName val="Hoja2"/>
      <sheetName val="LISTAS"/>
      <sheetName val="MEDICION INDICADOR"/>
      <sheetName val="INSTRUCTIVO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Petición</v>
          </cell>
          <cell r="B4" t="str">
            <v>Página web</v>
          </cell>
          <cell r="C4" t="str">
            <v>SI</v>
          </cell>
          <cell r="E4" t="str">
            <v>Electrónico</v>
          </cell>
        </row>
        <row r="5">
          <cell r="A5" t="str">
            <v>Queja</v>
          </cell>
          <cell r="B5" t="str">
            <v>Portal transaccional</v>
          </cell>
          <cell r="C5" t="str">
            <v>NO</v>
          </cell>
          <cell r="E5" t="str">
            <v>Físico</v>
          </cell>
        </row>
        <row r="6">
          <cell r="A6" t="str">
            <v>Reclamo</v>
          </cell>
          <cell r="B6" t="str">
            <v>E-mail</v>
          </cell>
        </row>
        <row r="7">
          <cell r="A7" t="str">
            <v>Sugerencia</v>
          </cell>
          <cell r="B7" t="str">
            <v>Buzón PQRSF</v>
          </cell>
        </row>
        <row r="8">
          <cell r="A8" t="str">
            <v>Felicitación</v>
          </cell>
          <cell r="B8" t="str">
            <v>Físico</v>
          </cell>
        </row>
        <row r="12">
          <cell r="A12" t="str">
            <v>Algeciras</v>
          </cell>
        </row>
        <row r="13">
          <cell r="A13" t="str">
            <v>Bogotá</v>
          </cell>
        </row>
        <row r="14">
          <cell r="A14" t="str">
            <v>Centro</v>
          </cell>
        </row>
        <row r="15">
          <cell r="A15" t="str">
            <v>Dirección General</v>
          </cell>
        </row>
        <row r="16">
          <cell r="A16" t="str">
            <v>Florencia</v>
          </cell>
        </row>
        <row r="17">
          <cell r="A17" t="str">
            <v>Garzón</v>
          </cell>
        </row>
        <row r="18">
          <cell r="A18" t="str">
            <v>Gigante</v>
          </cell>
        </row>
        <row r="19">
          <cell r="A19" t="str">
            <v>La Plata</v>
          </cell>
        </row>
        <row r="20">
          <cell r="A20" t="str">
            <v>Mocoa</v>
          </cell>
        </row>
        <row r="21">
          <cell r="A21" t="str">
            <v>Norte</v>
          </cell>
        </row>
        <row r="22">
          <cell r="A22" t="str">
            <v>Pitalito</v>
          </cell>
        </row>
        <row r="23">
          <cell r="A23" t="str">
            <v>Popayán</v>
          </cell>
        </row>
        <row r="24">
          <cell r="A24" t="str">
            <v>Unicentro</v>
          </cell>
        </row>
      </sheetData>
      <sheetData sheetId="4" refreshError="1"/>
      <sheetData sheetId="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Alejandro SACC. Cuellar Cardona" refreshedDate="44984.432234953703" createdVersion="8" refreshedVersion="8" minRefreshableVersion="3" recordCount="2740" xr:uid="{00102D25-F219-48B5-8E10-CC3B6B761FB6}">
  <cacheSource type="worksheet">
    <worksheetSource name="Tabla1"/>
  </cacheSource>
  <cacheFields count="20">
    <cacheField name="FECHA RADICACIÓN SOLICITUD" numFmtId="14">
      <sharedItems containsNonDate="0" containsString="0" containsBlank="1"/>
    </cacheField>
    <cacheField name="NOMBRE COMPLETO ASOCIADO / CLIENTE" numFmtId="0">
      <sharedItems containsNonDate="0" containsString="0" containsBlank="1"/>
    </cacheField>
    <cacheField name="TIPO DOC." numFmtId="0">
      <sharedItems containsNonDate="0" containsString="0" containsBlank="1"/>
    </cacheField>
    <cacheField name="NÚMERO DOCUMENTO" numFmtId="0">
      <sharedItems containsNonDate="0" containsString="0" containsBlank="1" containsNumber="1" minValue="1004621" maxValue="10770120638" count="1990">
        <m/>
        <n v="1102380447" u="1"/>
        <n v="1123514804" u="1"/>
        <n v="1084866932" u="1"/>
        <n v="7722437" u="1"/>
        <n v="1052078039" u="1"/>
        <n v="97470877" u="1"/>
        <n v="1075317785" u="1"/>
        <n v="36164363" u="1"/>
        <n v="1019012462" u="1"/>
        <n v="1076502058" u="1"/>
        <n v="36314054" u="1"/>
        <n v="36312415" u="1"/>
        <n v="32443150" u="1"/>
        <n v="1084925713" u="1"/>
        <n v="1007899283" u="1"/>
        <n v="7722685" u="1"/>
        <n v="1012328593" u="1"/>
        <n v="26435767" u="1"/>
        <n v="26433808" u="1"/>
        <n v="1080185721" u="1"/>
        <n v="26558733" u="1"/>
        <n v="1061020767" u="1"/>
        <n v="1077873.6270000001" u="1"/>
        <n v="1094925318" u="1"/>
        <n v="79569369" u="1"/>
        <n v="1075321188" u="1"/>
        <n v="1004253669" u="1"/>
        <n v="1075224596" u="1"/>
        <n v="1087204723" u="1"/>
        <n v="1112477801" u="1"/>
        <n v="1084901055" u="1"/>
        <n v="55130120" u="1"/>
        <n v="1070922924" u="1"/>
        <n v="26510305" u="1"/>
        <n v="900735742" u="1"/>
        <n v="1084869143" u="1"/>
        <n v="1075209068" u="1"/>
        <n v="4730257" u="1"/>
        <n v="1105687655" u="1"/>
        <n v="34658917" u="1"/>
        <n v="1007826770" u="1"/>
        <n v="80774207" u="1"/>
        <n v="1040378052" u="1"/>
        <n v="4950489" u="1"/>
        <n v="1127812688" u="1"/>
        <n v="7723301" u="1"/>
        <n v="1081408682" u="1"/>
        <n v="63483017" u="1"/>
        <n v="25633608" u="1"/>
        <n v="36068965" u="1"/>
        <n v="25482262" u="1"/>
        <n v="26460670" u="1"/>
        <n v="12239371" u="1"/>
        <n v="36169828" u="1"/>
        <n v="26514712" u="1"/>
        <n v="69008765" u="1"/>
        <n v="79985827" u="1"/>
        <n v="1006530960" u="1"/>
        <n v="1040352200" u="1"/>
        <n v="1077853931" u="1"/>
        <n v="1115183549" u="1"/>
        <n v="36274026" u="1"/>
        <n v="36172196" u="1"/>
        <n v="55183485" u="1"/>
        <n v="1003801698" u="1"/>
        <n v="1083908769" u="1"/>
        <n v="12127661" u="1"/>
        <n v="25457441" u="1"/>
        <n v="36378000" u="1"/>
        <n v="1088004314" u="1"/>
        <n v="1019144418" u="1"/>
        <n v="1075208650" u="1"/>
        <n v="1075256279" u="1"/>
        <n v="1006515559" u="1"/>
        <n v="1003828862" u="1"/>
        <n v="1022993161" u="1"/>
        <n v="1075299954" u="1"/>
        <n v="4687277" u="1"/>
        <n v="39646984" u="1"/>
        <n v="1007458892" u="1"/>
        <n v="36278090" u="1"/>
        <n v="1075317663" u="1"/>
        <n v="1075310082" u="1"/>
        <n v="36376674" u="1"/>
        <n v="4919748" u="1"/>
        <n v="1069726029" u="1"/>
        <n v="1075267930" u="1"/>
        <n v="10529647" u="1"/>
        <n v="36176484" u="1"/>
        <n v="8783661" u="1"/>
        <n v="10529719" u="1"/>
        <n v="1069724465" u="1"/>
        <n v="1083903201" u="1"/>
        <n v="1022351842" u="1"/>
        <n v="1080932670" u="1"/>
        <n v="26493658" u="1"/>
        <n v="1058674486" u="1"/>
        <n v="4939418" u="1"/>
        <n v="7724493" u="1"/>
        <n v="36180459" u="1"/>
        <n v="1020434660" u="1"/>
        <n v="1075224117" u="1"/>
        <n v="1075254282" u="1"/>
        <n v="36278492" u="1"/>
        <n v="1003893746" u="1"/>
        <n v="12129565" u="1"/>
        <n v="12278904" u="1"/>
        <n v="83116555" u="1"/>
        <n v="4920304" u="1"/>
        <n v="36283338" u="1"/>
        <n v="1075247557" u="1"/>
        <n v="26566797" u="1"/>
        <n v="1075258154" u="1"/>
        <n v="83230125" u="1"/>
        <n v="4688117" u="1"/>
        <n v="26567261" u="1"/>
        <n v="83228774" u="1"/>
        <n v="36284586" u="1"/>
        <n v="1067928128" u="1"/>
        <n v="1122817950" u="1"/>
        <n v="901030738" u="1"/>
        <n v="26467598" u="1"/>
        <n v="83224977" u="1"/>
        <n v="55143514" u="1"/>
        <n v="19450604" u="1"/>
        <n v="1006157269" u="1"/>
        <n v="36282588" u="1"/>
        <n v="12230868" u="1"/>
        <n v="26421465" u="1"/>
        <n v="83029274" u="1"/>
        <n v="83234534" u="1"/>
        <n v="1010061988" u="1"/>
        <n v="1003805789" u="1"/>
        <n v="1070612581" u="1"/>
        <n v="1121303414" u="1"/>
        <n v="1075309685" u="1"/>
        <n v="1075259285" u="1"/>
        <n v="12268217" u="1"/>
        <n v="1083892508" u="1"/>
        <n v="83226172" u="1"/>
        <n v="1234640829" u="1"/>
        <n v="900263146" u="1"/>
        <n v="55151560" u="1"/>
        <n v="12268457" u="1"/>
        <n v="1079177927" u="1"/>
        <n v="36286268" u="1"/>
        <n v="1073700044" u="1"/>
        <n v="1013593449" u="1"/>
        <n v="1075238168" u="1"/>
        <n v="1033698093" u="1"/>
        <n v="1032457403" u="1"/>
        <n v="1003192714" u="1"/>
        <n v="83044591" u="1"/>
        <n v="7706411" u="1"/>
        <n v="1075316517" u="1"/>
        <n v="1075319589" u="1"/>
        <n v="36287868" u="1"/>
        <n v="900522279" u="1"/>
        <n v="1075227347" u="1"/>
        <n v="55158998" u="1"/>
        <n v="1077845668" u="1"/>
        <n v="12269209" u="1"/>
        <n v="10723765" u="1"/>
        <n v="1023886160" u="1"/>
        <n v="51890807" u="1"/>
        <n v="55055305" u="1"/>
        <n v="1076501233" u="1"/>
        <n v="1075233323" u="1"/>
        <n v="36296817" u="1"/>
        <n v="1075233680" u="1"/>
        <n v="1063652390" u="1"/>
        <n v="1147686864" u="1"/>
        <n v="1075211707" u="1"/>
        <n v="1077847548" u="1"/>
        <n v="21117300" u="1"/>
        <n v="1059915031" u="1"/>
        <n v="7726341" u="1"/>
        <n v="26599458" u="1"/>
        <n v="1075231163" u="1"/>
        <n v="1075263987" u="1"/>
        <n v="1075257787" u="1"/>
        <n v="55160271" u="1"/>
        <n v="2235249" u="1"/>
        <n v="1018402821" u="1"/>
        <n v="38558533" u="1"/>
        <n v="21015630" u="1"/>
        <n v="7714254" u="1"/>
        <n v="80825208" u="1"/>
        <n v="17143054" u="1"/>
        <n v="1007551475" u="1"/>
        <n v="1060989288" u="1"/>
        <n v="1135884113" u="1"/>
        <n v="1047449765" u="1"/>
        <n v="26473854" u="1"/>
        <n v="55059721" u="1"/>
        <n v="1023862272" u="1"/>
        <n v="55156122" u="1"/>
        <n v="1023932100" u="1"/>
        <n v="52045234" u="1"/>
        <n v="1061703184" u="1"/>
        <n v="1067918255" u="1"/>
        <n v="1013619709" u="1"/>
        <n v="7714642" u="1"/>
        <n v="52850641" u="1"/>
        <n v="36300106" u="1"/>
        <n v="1106889892" u="1"/>
        <n v="12107336" u="1"/>
        <n v="12134053" u="1"/>
        <n v="55158330" u="1"/>
        <n v="1006518137" u="1"/>
        <n v="55113740" u="1"/>
        <n v="1065607335" u="1"/>
        <n v="1061768292" u="1"/>
        <n v="1024503767" u="1"/>
        <n v="80832177" u="1"/>
        <n v="55063177" u="1"/>
        <n v="1115910696" u="1"/>
        <n v="1081415937" u="1"/>
        <n v="55161473" u="1"/>
        <n v="26500316" u="1"/>
        <n v="1075270539" u="1"/>
        <n v="52953392" u="1"/>
        <n v="1013642153" u="1"/>
        <n v="1077858695" u="1"/>
        <n v="55115340" u="1"/>
        <n v="1007351665" u="1"/>
        <n v="36300867" u="1"/>
        <n v="36154319" u="1"/>
        <n v="1004209054" u="1"/>
        <n v="55168367" u="1"/>
        <n v="80550238" u="1"/>
        <n v="83166688" u="1"/>
        <n v="1076912494" u="1"/>
        <n v="52700193" u="1"/>
        <n v="1075223598" u="1"/>
        <n v="52098663" u="1"/>
        <n v="36308081" u="1"/>
        <n v="1103100248" u="1"/>
        <n v="80740850" u="1"/>
        <n v="1047402228" u="1"/>
        <n v="26428786" u="1"/>
        <n v="1117491843" u="1"/>
        <n v="1022345604" u="1"/>
        <n v="36308945" u="1"/>
        <n v="41692983" u="1"/>
        <n v="19289210" u="1"/>
        <n v="26607465" u="1"/>
        <n v="1083910125" u="1"/>
        <n v="1067941626" u="1"/>
        <n v="76330398" u="1"/>
        <n v="1075320990" u="1"/>
        <n v="1017131918" u="1"/>
        <n v="36303196" u="1"/>
        <n v="26431657" u="1"/>
        <n v="1115953256" u="1"/>
        <n v="49791959" u="1"/>
        <n v="80142392" u="1"/>
        <n v="1074928375" u="1"/>
        <n v="1003344029" u="1"/>
        <n v="1054999026" u="1"/>
        <n v="1040363673" u="1"/>
        <n v="26431977" u="1"/>
        <n v="7727961" u="1"/>
        <n v="1490537" u="1"/>
        <n v="1117543955" u="1"/>
        <n v="1004075901" u="1"/>
        <n v="1080183862" u="1"/>
        <n v="12209783" u="1"/>
        <n v="55169057" u="1"/>
        <n v="26606786" u="1"/>
        <n v="1127391616" u="1"/>
        <n v="7696448" u="1"/>
        <n v="1082782258" u="1"/>
        <n v="1117548296" u="1"/>
        <n v="1075258633" u="1"/>
        <n v="1079606922" u="1"/>
        <n v="1081154970" u="1"/>
        <n v="1098658189" u="1"/>
        <n v="8777319" u="1"/>
        <n v="1003775571" u="1"/>
        <n v="55168794" u="1"/>
        <n v="1007288172" u="1"/>
        <n v="1098728346" u="1"/>
        <n v="41642534" u="1"/>
        <n v="1075262561" u="1"/>
        <n v="1083882472" u="1"/>
        <n v="1075230292" u="1"/>
        <n v="1117514422" u="1"/>
        <n v="1075305625" u="1"/>
        <n v="16186261" u="1"/>
        <n v="1094350391" u="1"/>
        <n v="32743389" u="1"/>
        <n v="36313354" u="1"/>
        <n v="1075213129" u="1"/>
        <n v="36159905" u="1"/>
        <n v="55170938" u="1"/>
        <n v="10741124" u="1"/>
        <n v="1075278476" u="1"/>
        <n v="36309628" u="1"/>
        <n v="1070603299" u="1"/>
        <n v="12274521" u="1"/>
        <n v="12123015" u="1"/>
        <n v="26584660" u="1"/>
        <n v="36310588" u="1"/>
        <n v="1075239697" u="1"/>
        <n v="1075293057" u="1"/>
        <n v="1110584452" u="1"/>
        <n v="1080186572" u="1"/>
        <n v="79962312" u="1"/>
        <n v="1003865227" u="1"/>
        <n v="1193239142" u="1"/>
        <n v="83181572" u="1"/>
        <n v="1081408535" u="1"/>
        <n v="1070705383" u="1"/>
        <n v="1105689388" u="1"/>
        <n v="80069141" u="1"/>
        <n v="19189549" u="1"/>
        <n v="83091233" u="1"/>
        <n v="1075213404" u="1"/>
        <n v="1075249356" u="1"/>
        <n v="36067664" u="1"/>
        <n v="1061767095" u="1"/>
        <n v="36270613" u="1"/>
        <n v="36170358" u="1"/>
        <n v="1079180144" u="1"/>
        <n v="17683493" u="1"/>
        <n v="1062085900" u="1"/>
        <n v="55182063" u="1"/>
        <n v="12138437" u="1"/>
        <n v="1094882102" u="1"/>
        <n v="91537996" u="1"/>
        <n v="1117499057" u="1"/>
        <n v="1075261476" u="1"/>
        <n v="36067529" u="1"/>
        <n v="1075256911" u="1"/>
        <n v="26436002" u="1"/>
        <n v="36273845" u="1"/>
        <n v="1033742543" u="1"/>
        <n v="55182952" u="1"/>
        <n v="25453724" u="1"/>
        <n v="1075320756" u="1"/>
        <n v="10770120638" u="1"/>
        <n v="1075267951" u="1"/>
        <n v="30283325" u="1"/>
        <n v="1122412462" u="1"/>
        <n v="83086960" u="1"/>
        <n v="1075288487" u="1"/>
        <n v="1124863010" u="1"/>
        <n v="16186462" u="1"/>
        <n v="26437138" u="1"/>
        <n v="39690241" u="1"/>
        <n v="69008318" u="1"/>
        <n v="1113514349" u="1"/>
        <n v="4881300" u="1"/>
        <n v="20701452" u="1"/>
        <n v="36067387" u="1"/>
        <n v="1080189471" u="1"/>
        <n v="1081405346" u="1"/>
        <n v="1216713970" u="1"/>
        <n v="1019015066" u="1"/>
        <n v="1019042286" u="1"/>
        <n v="26591627" u="1"/>
        <n v="4893747" u="1"/>
        <n v="36169018" u="1"/>
        <n v="36278069" u="1"/>
        <n v="71731526" u="1"/>
        <n v="36276654" u="1"/>
        <n v="79271539" u="1"/>
        <n v="7730149" u="1"/>
        <n v="26616937" u="1"/>
        <n v="1019098178" u="1"/>
        <n v="1077435198" u="1"/>
        <n v="36175112" u="1"/>
        <n v="25561129" u="1"/>
        <n v="1003091766" u="1"/>
        <n v="36376646" u="1"/>
        <n v="10492835" u="1"/>
        <n v="14327039" u="1"/>
        <n v="52121319" u="1"/>
        <n v="36277223" u="1"/>
        <n v="79691161" u="1"/>
        <n v="1143131060" u="1"/>
        <n v="36280366" u="1"/>
        <n v="26591940" u="1"/>
        <n v="1081409493" u="1"/>
        <n v="1007957794" u="1"/>
        <n v="36275417" u="1"/>
        <n v="1018426610" u="1"/>
        <n v="41762213" u="1"/>
        <n v="1037468661" u="1"/>
        <n v="1117534943" u="1"/>
        <n v="1033704054" u="1"/>
        <n v="1065883726" u="1"/>
        <n v="1083913788" u="1"/>
        <n v="1032440752" u="1"/>
        <n v="34570659" u="1"/>
        <n v="36284366" u="1"/>
        <n v="19427271" u="1"/>
        <n v="1006158441" u="1"/>
        <n v="1130627628" u="1"/>
        <n v="1124853483" u="1"/>
        <n v="1020826134" u="1"/>
        <n v="26420619" u="1"/>
        <n v="34318139" u="1"/>
        <n v="1062310528" u="1"/>
        <n v="1082127164" u="1"/>
        <n v="26467712" u="1"/>
        <n v="1007328195" u="1"/>
        <n v="1003951098" u="1"/>
        <n v="1112766244" u="1"/>
        <n v="34322562" u="1"/>
        <n v="26468736" u="1"/>
        <n v="1075258501" u="1"/>
        <n v="7712091" u="1"/>
        <n v="1075213277" u="1"/>
        <n v="1077864121" u="1"/>
        <n v="1075281029" u="1"/>
        <n v="1075227557" u="1"/>
        <n v="4895611" u="1"/>
        <n v="34327273" u="1"/>
        <n v="1007490267" u="1"/>
        <n v="52382497" u="1"/>
        <n v="80422375" u="1"/>
        <n v="1000616553" u="1"/>
        <n v="12192937" u="1"/>
        <n v="1121197041" u="1"/>
        <n v="1075243360" u="1"/>
        <n v="1075283765" u="1"/>
        <n v="1077878121" u="1"/>
        <n v="12129727" u="1"/>
        <n v="1033375628" u="1"/>
        <n v="28561561" u="1"/>
        <n v="14242535" u="1"/>
        <n v="1075220552" u="1"/>
        <n v="12181474" u="1"/>
        <n v="26420733" u="1"/>
        <n v="54251950" u="1"/>
        <n v="55152446" u="1"/>
        <n v="36289369" u="1"/>
        <n v="73181581" u="1"/>
        <n v="76007337" u="1"/>
        <n v="55158092" u="1"/>
        <n v="79627105" u="1"/>
        <n v="1004608852" u="1"/>
        <n v="7688661" u="1"/>
        <n v="36145804" u="1"/>
        <n v="55156805" u="1"/>
        <n v="1106894809" u="1"/>
        <n v="12558880" u="1"/>
        <n v="28786702" u="1"/>
        <n v="7720494" u="1"/>
        <n v="36293664" u="1"/>
        <n v="1214734233" u="1"/>
        <n v="26574111" u="1"/>
        <n v="1121199695" u="1"/>
        <n v="76007643" u="1"/>
        <n v="83041023" u="1"/>
        <n v="12258323" u="1"/>
        <n v="1029890578" u="1"/>
        <n v="1083871402" u="1"/>
        <n v="1077870836" u="1"/>
        <n v="1007852312" u="1"/>
        <n v="1116545388" u="1"/>
        <n v="55114551" u="1"/>
        <n v="1075213379" u="1"/>
        <n v="4727978" u="1"/>
        <n v="83044543" u="1"/>
        <n v="1079180730" u="1"/>
        <n v="80025978" u="1"/>
        <n v="1018444785" u="1"/>
        <n v="1007566787" u="1"/>
        <n v="53003191" u="1"/>
        <n v="1129364492" u="1"/>
        <n v="1113038378" u="1"/>
        <n v="1081514705" u="1"/>
        <n v="1075236406" u="1"/>
        <n v="87070330" u="1"/>
        <n v="75101633" u="1"/>
        <n v="1020725884" u="1"/>
        <n v="55164108" u="1"/>
        <n v="36153203" u="1"/>
        <n v="55216111" u="1"/>
        <n v="11315737" u="1"/>
        <n v="26500942" u="1"/>
        <n v="55113961" u="1"/>
        <n v="1075260870" u="1"/>
        <n v="1083909565" u="1"/>
        <n v="1121196674" u="1"/>
        <n v="12208416" u="1"/>
        <n v="7721294" u="1"/>
        <n v="1032496998" u="1"/>
        <n v="83169455" u="1"/>
        <n v="14837177" u="1"/>
        <n v="36300896" u="1"/>
        <n v="1123324097" u="1"/>
        <n v="85272460" u="1"/>
        <n v="1037654568" u="1"/>
        <n v="26528883" u="1"/>
        <n v="83256189" u="1"/>
        <n v="52350892" u="1"/>
        <n v="4929304" u="1"/>
        <n v="36308661" u="1"/>
        <n v="26431211" u="1"/>
        <n v="40077448" u="1"/>
        <n v="1124312058" u="1"/>
        <n v="1079180725" u="1"/>
        <n v="36153381" u="1"/>
        <n v="76327903" u="1"/>
        <n v="1076651716" u="1"/>
        <n v="1077861447" u="1"/>
        <n v="1075217001" u="1"/>
        <n v="1081419244" u="1"/>
        <n v="55066534" u="1"/>
        <n v="1004302414" u="1"/>
        <n v="11229009" u="1"/>
        <n v="36311029" u="1"/>
        <n v="79137340" u="1"/>
        <n v="1130588085" u="1"/>
        <n v="1006517269" u="1"/>
        <n v="1003814771" u="1"/>
        <n v="1077870439" u="1"/>
        <n v="12236509" u="1"/>
        <n v="1085900567" u="1"/>
        <n v="52102987" u="1"/>
        <n v="34549454" u="1"/>
        <n v="36312117" u="1"/>
        <n v="55069414" u="1"/>
        <n v="1068927575" u="1"/>
        <n v="1083881800" u="1"/>
        <n v="1075280734" u="1"/>
        <n v="4949350" u="1"/>
        <n v="1079509847" u="1"/>
        <n v="52500697" u="1"/>
        <n v="1076514327" u="1"/>
        <n v="55174675" u="1"/>
        <n v="1117534643" u="1"/>
        <n v="91111157" u="1"/>
        <n v="26431316" u="1"/>
        <n v="63271148" u="1"/>
        <n v="1032489950" u="1"/>
        <n v="1003827515" u="1"/>
        <n v="1120371137" u="1"/>
        <n v="1129565415" u="1"/>
        <n v="1083911440" u="1"/>
        <n v="1004446026" u="1"/>
        <n v="83166455" u="1"/>
        <n v="1081396100" u="1"/>
        <n v="1100892985" u="1"/>
        <n v="36161228" u="1"/>
        <n v="1086135511" u="1"/>
        <n v="1110444124" u="1"/>
        <n v="1004249897" u="1"/>
        <n v="1084258917" u="1"/>
        <n v="5470611" u="1"/>
        <n v="7702956" u="1"/>
        <n v="1099343388" u="1"/>
        <n v="1075020383" u="1"/>
        <n v="25528022" u="1"/>
        <n v="28697110" u="1"/>
        <n v="55176460" u="1"/>
        <n v="17657401" u="1"/>
        <n v="1193133574" u="1"/>
        <n v="1053330577" u="1"/>
        <n v="83183322" u="1"/>
        <n v="1067846369" u="1"/>
        <n v="26433540" u="1"/>
        <n v="12123376" u="1"/>
        <n v="1081155205" u="1"/>
        <n v="11255543" u="1"/>
        <n v="1002919258" u="1"/>
        <n v="1039691973" u="1"/>
        <n v="1088021127" u="1"/>
        <n v="36065485" u="1"/>
        <n v="1118561124" u="1"/>
        <n v="28544893" u="1"/>
        <n v="7723122" u="1"/>
        <n v="7703640" u="1"/>
        <n v="4730354" u="1"/>
        <n v="1072251363" u="1"/>
        <n v="12275754" u="1"/>
        <n v="83183166" u="1"/>
        <n v="1082215259" u="1"/>
        <n v="36170483" u="1"/>
        <n v="40086490" u="1"/>
        <n v="1080296513" u="1"/>
        <n v="26433757" u="1"/>
        <n v="1075224103" u="1"/>
        <n v="55131209" u="1"/>
        <n v="26433965" u="1"/>
        <n v="1075269628" u="1"/>
        <n v="26534668" u="1"/>
        <n v="36170220" u="1"/>
        <n v="80070593" u="1"/>
        <n v="79267202" u="1"/>
        <n v="36171212" u="1"/>
        <n v="26535196" u="1"/>
        <n v="1049620074" u="1"/>
        <n v="7716459" u="1"/>
        <n v="12200985" u="1"/>
        <n v="4919205" u="1"/>
        <n v="1026149169" u="1"/>
        <n v="1017234005" u="1"/>
        <n v="4919265" u="1"/>
        <n v="55181534" u="1"/>
        <n v="7716651" u="1"/>
        <n v="1025140448" u="1"/>
        <n v="12113401" u="1"/>
        <n v="12125736" u="1"/>
        <n v="12125816" u="1"/>
        <n v="1084578125" u="1"/>
        <n v="1115692132" u="1"/>
        <n v="1099207818" u="1"/>
        <n v="93358082" u="1"/>
        <n v="55132251" u="1"/>
        <n v="1075227639" u="1"/>
        <n v="1067915153" u="1"/>
        <n v="41353862" u="1"/>
        <n v="1075219391" u="1"/>
        <n v="12226319" u="1"/>
        <n v="83092721" u="1"/>
        <n v="891101158" u="1"/>
        <n v="25559348" u="1"/>
        <n v="12253356" u="1"/>
        <n v="25559412" u="1"/>
        <n v="4687454" u="1"/>
        <n v="1075309615" u="1"/>
        <n v="25559588" u="1"/>
        <n v="1070810639" u="1"/>
        <n v="26466921" u="1"/>
        <n v="25560036" u="1"/>
        <n v="1234339005" u="1"/>
        <n v="1007761273" u="1"/>
        <n v="36174046" u="1"/>
        <n v="1073516792" u="1"/>
        <n v="79489045" u="1"/>
        <n v="36274429" u="1"/>
        <n v="12102370" u="1"/>
        <n v="4888304" u="1"/>
        <n v="1033779619" u="1"/>
        <n v="1075264834" u="1"/>
        <n v="1069488332" u="1"/>
        <n v="1050965128" u="1"/>
        <n v="26441220" u="1"/>
        <n v="26441252" u="1"/>
        <n v="1192792394" u="1"/>
        <n v="34615516" u="1"/>
        <n v="36382513" u="1"/>
        <n v="36282258" u="1"/>
        <n v="1075293506" u="1"/>
        <n v="1088325775" u="1"/>
        <n v="25561268" u="1"/>
        <n v="49606753" u="1"/>
        <n v="25561332" u="1"/>
        <n v="12278858" u="1"/>
        <n v="1056075097" u="1"/>
        <n v="11298387" u="1"/>
        <n v="12127408" u="1"/>
        <n v="36281035" u="1"/>
        <n v="36283218" u="1"/>
        <n v="7693129" u="1"/>
        <n v="1096033501" u="1"/>
        <n v="26468969" u="1"/>
        <n v="1005275601" u="1"/>
        <n v="1117549295" u="1"/>
        <n v="26417942" u="1"/>
        <n v="79294096" u="1"/>
        <n v="81715618" u="1"/>
        <n v="12128120" u="1"/>
        <n v="1003916318" u="1"/>
        <n v="12240782" u="1"/>
        <n v="26619428" u="1"/>
        <n v="72259614" u="1"/>
        <n v="41309500" u="1"/>
        <n v="900958906" u="1"/>
        <n v="1075209477" u="1"/>
        <n v="1020808678" u="1"/>
        <n v="26470329" u="1"/>
        <n v="1075233029" u="1"/>
        <n v="1075314562" u="1"/>
        <n v="7705864" u="1"/>
        <n v="1081421904" u="1"/>
        <n v="80110564" u="1"/>
        <n v="1075277173" u="1"/>
        <n v="20609942" u="1"/>
        <n v="51974011" u="1"/>
        <n v="901291920" u="1"/>
        <n v="36383971" u="1"/>
        <n v="7693769" u="1"/>
        <n v="26471337" u="1"/>
        <n v="1077476500" u="1"/>
        <n v="52082447" u="1"/>
        <n v="1075234853" u="1"/>
        <n v="1072421026" u="1"/>
        <n v="8178001" u="1"/>
        <n v="55151344" u="1"/>
        <n v="1077870281" u="1"/>
        <n v="1116545190" u="1"/>
        <n v="1083907044" u="1"/>
        <n v="80808442" u="1"/>
        <n v="1075316885" u="1"/>
        <n v="1020775161" u="1"/>
        <n v="26548746" u="1"/>
        <n v="1003814937" u="1"/>
        <n v="79806333" u="1"/>
        <n v="1077864825" u="1"/>
        <n v="1121931005" u="1"/>
        <n v="1075302269" u="1"/>
        <n v="1193582377" u="1"/>
        <n v="26571681" u="1"/>
        <n v="1075275120" u="1"/>
        <n v="7706660" u="1"/>
        <n v="55200286" u="1"/>
        <n v="1152934226" u="1"/>
        <n v="1083880639" u="1"/>
        <n v="1088289512" u="1"/>
        <n v="26472210" u="1"/>
        <n v="1079388684" u="1"/>
        <n v="80424474" u="1"/>
        <n v="1131110310" u="1"/>
        <n v="1075220456" u="1"/>
        <n v="1083893783" u="1"/>
        <n v="34326520" u="1"/>
        <n v="36087000" u="1"/>
        <n v="80229091" u="1"/>
        <n v="1081414395" u="1"/>
        <n v="1042214219" u="1"/>
        <n v="51738255" u="1"/>
        <n v="65773651" u="1"/>
        <n v="52490020" u="1"/>
        <n v="1088311093" u="1"/>
        <n v="1124041906" u="1"/>
        <n v="1075279435" u="1"/>
        <n v="1214737433" u="1"/>
        <n v="1003965633" u="1"/>
        <n v="40726423" u="1"/>
        <n v="55162903" u="1"/>
        <n v="1030573377" u="1"/>
        <n v="1075230003" u="1"/>
        <n v="1075289563" u="1"/>
        <n v="1096241699" u="1"/>
        <n v="1081183185" u="1"/>
        <n v="1013631101" u="1"/>
        <n v="1075287403" u="1"/>
        <n v="1116270743" u="1"/>
        <n v="1075235979" u="1"/>
        <n v="1049616368" u="1"/>
        <n v="28866472" u="1"/>
        <n v="46661645" u="1"/>
        <n v="55114388" u="1"/>
        <n v="12107594" u="1"/>
        <n v="1117490189" u="1"/>
        <n v="1083911242" u="1"/>
        <n v="1111198522" u="1"/>
        <n v="1055988047" u="1"/>
        <n v="36146946" u="1"/>
        <n v="1098777183" u="1"/>
        <n v="26500736" u="1"/>
        <n v="1075211123" u="1"/>
        <n v="46355931" u="1"/>
        <n v="1075302126" u="1"/>
        <n v="7720151" u="1"/>
        <n v="1075291830" u="1"/>
        <n v="1032396914" u="1"/>
        <n v="79234264" u="1"/>
        <n v="83056149" u="1"/>
        <n v="18128952" u="1"/>
        <n v="26476834" u="1"/>
        <n v="1014235052" u="1"/>
        <n v="4922965" u="1"/>
        <n v="1128434747" u="1"/>
        <n v="1080181907" u="1"/>
        <n v="1003776932" u="1"/>
        <n v="80740361" u="1"/>
        <n v="55064170" u="1"/>
        <n v="1110463270" u="1"/>
        <n v="55062339" u="1"/>
        <n v="1075280699" u="1"/>
        <n v="26526910" u="1"/>
        <n v="1001281743" u="1"/>
        <n v="55170391" u="1"/>
        <n v="7727798" u="1"/>
        <n v="1075224710" u="1"/>
        <n v="79837956" u="1"/>
        <n v="16735270" u="1"/>
        <n v="36300957" u="1"/>
        <n v="1020842796" u="1"/>
        <n v="1117963618" u="1"/>
        <n v="1082404730" u="1"/>
        <n v="1082778388" u="1"/>
        <n v="12133608" u="1"/>
        <n v="26427455" u="1"/>
        <n v="55062908" u="1"/>
        <n v="1233340336" u="1"/>
        <n v="1080265763" u="1"/>
        <n v="1070962489" u="1"/>
        <n v="1075237910" u="1"/>
        <n v="36159575" u="1"/>
        <n v="55117222" u="1"/>
        <n v="36309138" u="1"/>
        <n v="27210327" u="1"/>
        <n v="1014223607" u="1"/>
        <n v="73211484" u="1"/>
        <n v="1049641219" u="1"/>
        <n v="1082159851" u="1"/>
        <n v="55165755" u="1"/>
        <n v="1117930045" u="1"/>
        <n v="7684246" u="1"/>
        <n v="1018488132" u="1"/>
        <n v="19135182" u="1"/>
        <n v="1003811679" u="1"/>
        <n v="36310962" u="1"/>
        <n v="1075276297" u="1"/>
        <n v="34602133" u="1"/>
        <n v="55173264" u="1"/>
        <n v="26458267" u="1"/>
        <n v="12110066" u="1"/>
        <n v="1075256062" u="1"/>
        <n v="1062085185" u="1"/>
        <n v="901418850" u="1"/>
        <n v="36158377" u="1"/>
        <n v="1110524460" u="1"/>
        <n v="1000154801" u="1"/>
        <n v="1127387909" u="1"/>
        <n v="7709012" u="1"/>
        <n v="1081402372" u="1"/>
        <n v="1117969202" u="1"/>
        <n v="1075318169" u="1"/>
        <n v="1026294827" u="1"/>
        <n v="55171138" u="1"/>
        <n v="36309764" u="1"/>
        <n v="1004251953" u="1"/>
        <n v="1075217425" u="1"/>
        <n v="36308125" u="1"/>
        <n v="1081799470" u="1"/>
        <n v="60308533" u="1"/>
        <n v="1010011166" u="1"/>
        <n v="52152669" u="1"/>
        <n v="1075210145" u="1"/>
        <n v="1075243636" u="1"/>
        <n v="26636235" u="1"/>
        <n v="1007258268" u="1"/>
        <n v="1003812935" u="1"/>
        <n v="1007605218" u="1"/>
        <n v="93129968" u="1"/>
        <n v="1102810998" u="1"/>
        <n v="36312420" u="1"/>
        <n v="1110501372" u="1"/>
        <n v="1117534099" u="1"/>
        <n v="93343505" u="1"/>
        <n v="1093748072" u="1"/>
        <n v="80773086" u="1"/>
        <n v="26534949" u="1"/>
        <n v="7709680" u="1"/>
        <n v="36169047" u="1"/>
        <n v="36312029" u="1"/>
        <n v="25454503" u="1"/>
        <n v="26559859" u="1"/>
        <n v="1013602159" u="1"/>
        <n v="7709800" u="1"/>
        <n v="28697089" u="1"/>
        <n v="55179017" u="1"/>
        <n v="12576656" u="1"/>
        <n v="6805114" u="1"/>
        <n v="55177154" u="1"/>
        <n v="1082156438" u="1"/>
        <n v="1049606426" u="1"/>
        <n v="1069925631" u="1"/>
        <n v="12124505" u="1"/>
        <n v="36314685" u="1"/>
        <n v="7722383" u="1"/>
        <n v="1077851101" u="1"/>
        <n v="36270607" u="1"/>
        <n v="1004473318" u="1"/>
        <n v="4956902" u="1"/>
        <n v="1075311796" u="1"/>
        <n v="1085316745" u="1"/>
        <n v="26559580" u="1"/>
        <n v="34510895" u="1"/>
        <n v="1018454251" u="1"/>
        <n v="12225480" u="1"/>
        <n v="30508765" u="1"/>
        <n v="12100779" u="1"/>
        <n v="1192922468" u="1"/>
        <n v="21735497" u="1"/>
        <n v="4949927" u="1"/>
        <n v="1003805986" u="1"/>
        <n v="1110263157" u="1"/>
        <n v="1077479822" u="1"/>
        <n v="1084897583" u="1"/>
        <n v="1102860089" u="1"/>
        <n v="55180347" u="1"/>
        <n v="1004246884" u="1"/>
        <n v="1007140819" u="1"/>
        <n v="7722915" u="1"/>
        <n v="27470312" u="1"/>
        <n v="36170082" u="1"/>
        <n v="1004417757" u="1"/>
        <n v="1083896998" u="1"/>
        <n v="1084579221" u="1"/>
        <n v="1081405989" u="1"/>
        <n v="26514759" u="1"/>
        <n v="7698505" u="1"/>
        <n v="1075302687" u="1"/>
        <n v="1075213207" u="1"/>
        <n v="1019151638" u="1"/>
        <n v="36375207" u="1"/>
        <n v="1081152664" u="1"/>
        <n v="1081425277" u="1"/>
        <n v="36273121" u="1"/>
        <n v="12253629" u="1"/>
        <n v="37080391" u="1"/>
        <n v="30739104" u="1"/>
        <n v="39698864" u="1"/>
        <n v="1077872488" u="1"/>
        <n v="1075292722" u="1"/>
        <n v="1016106047" u="1"/>
        <n v="26592728" u="1"/>
        <n v="1081402413" u="1"/>
        <n v="1083929985" u="1"/>
        <n v="13271609" u="1"/>
        <n v="25559103" u="1"/>
        <n v="26593208" u="1"/>
        <n v="36178569" u="1"/>
        <n v="1068656720" u="1"/>
        <n v="1076986402" u="1"/>
        <n v="41659296" u="1"/>
        <n v="1004344592" u="1"/>
        <n v="1077852227" u="1"/>
        <n v="19222207" u="1"/>
        <n v="36184023" u="1"/>
        <n v="52325222" u="1"/>
        <n v="36280424" u="1"/>
        <n v="93478615" u="1"/>
        <n v="1022945661" u="1"/>
        <n v="1083920076" u="1"/>
        <n v="813006529" u="1"/>
        <n v="1082803499" u="1"/>
        <n v="40760624" u="1"/>
        <n v="26541278" u="1"/>
        <n v="1020815454" u="1"/>
        <n v="26592529" u="1"/>
        <n v="30742128" u="1"/>
        <n v="1075297282" u="1"/>
        <n v="52984753" u="1"/>
        <n v="36286934" u="1"/>
        <n v="1077722729" u="1"/>
        <n v="1075211541" u="1"/>
        <n v="36381440" u="1"/>
        <n v="4038656" u="1"/>
        <n v="12104107" u="1"/>
        <n v="26493234" u="1"/>
        <n v="1031136437" u="1"/>
        <n v="26442127" u="1"/>
        <n v="52077093" u="1"/>
        <n v="1075219677" u="1"/>
        <n v="4883145" u="1"/>
        <n v="4731643" u="1"/>
        <n v="26444758" u="1"/>
        <n v="52831521" u="1"/>
        <n v="12141352" u="1"/>
        <n v="1032409383" u="1"/>
        <n v="4951819" u="1"/>
        <n v="12192643" u="1"/>
        <n v="5511740" u="1"/>
        <n v="1214730510" u="1"/>
        <n v="1022337749" u="1"/>
        <n v="7687894" u="1"/>
        <n v="40765808" u="1"/>
        <n v="83222463" u="1"/>
        <n v="1061696957" u="1"/>
        <n v="1030619926" u="1"/>
        <n v="1102800850" u="1"/>
        <n v="1083901940" u="1"/>
        <n v="36182747" u="1"/>
        <n v="1110545664" u="1"/>
        <n v="36285665" u="1"/>
        <n v="51675483" u="1"/>
        <n v="12180956" u="1"/>
        <n v="83220785" u="1"/>
        <n v="1080290202" u="1"/>
        <n v="10481967" u="1"/>
        <n v="1075303064" u="1"/>
        <n v="1083919236" u="1"/>
        <n v="26471444" u="1"/>
        <n v="1075231104" u="1"/>
        <n v="1061794945" u="1"/>
        <n v="1006946664" u="1"/>
        <n v="1060986961" u="1"/>
        <n v="40611641" u="1"/>
        <n v="1118828557" u="1"/>
        <n v="83041060" u="1"/>
        <n v="1023868264" u="1"/>
        <n v="1083894991" u="1"/>
        <n v="7713032" u="1"/>
        <n v="55151039" u="1"/>
        <n v="7725339" u="1"/>
        <n v="34328547" u="1"/>
        <n v="1083876447" u="1"/>
        <n v="1123085929" u="1"/>
        <n v="55207632" u="1"/>
        <n v="1094916018" u="1"/>
        <n v="12370467" u="1"/>
        <n v="4940488" u="1"/>
        <n v="12231328" u="1"/>
        <n v="80429474" u="1"/>
        <n v="26571692" u="1"/>
        <n v="1049641260" u="1"/>
        <n v="88270092" u="1"/>
        <n v="80223375" u="1"/>
        <n v="1053607516" u="1"/>
        <n v="76007595" u="1"/>
        <n v="1077878729" u="1"/>
        <n v="83242182" u="1"/>
        <n v="4896800" u="1"/>
        <n v="55153048" u="1"/>
        <n v="83044047" u="1"/>
        <n v="1084226716" u="1"/>
        <n v="55059662" u="1"/>
        <n v="1075217675" u="1"/>
        <n v="1098824497" u="1"/>
        <n v="67031438" u="1"/>
        <n v="55158470" u="1"/>
        <n v="83041985" u="1"/>
        <n v="7713728" u="1"/>
        <n v="26424161" u="1"/>
        <n v="41375811" u="1"/>
        <n v="1019038764" u="1"/>
        <n v="26424353" u="1"/>
        <n v="26473469" u="1"/>
        <n v="1065812276" u="1"/>
        <n v="1080181179" u="1"/>
        <n v="36301199" u="1"/>
        <n v="1014219244" u="1"/>
        <n v="1061714444" u="1"/>
        <n v="1077854871" u="1"/>
        <n v="7701757" u="1"/>
        <n v="36301487" u="1"/>
        <n v="26550254" u="1"/>
        <n v="12132617" u="1"/>
        <n v="1077852100" u="1"/>
        <n v="12132721" u="1"/>
        <n v="80041830" u="1"/>
        <n v="1050972006" u="1"/>
        <n v="1075264142" u="1"/>
        <n v="26425793" u="1"/>
        <n v="1083884053" u="1"/>
        <n v="36302575" u="1"/>
        <n v="1075254203" u="1"/>
        <n v="900579339" u="1"/>
        <n v="1193433210" u="1"/>
        <n v="12233304" u="1"/>
        <n v="12108507" u="1"/>
        <n v="1109845442" u="1"/>
        <n v="1075232531" u="1"/>
        <n v="52899236" u="1"/>
        <n v="60442687" u="1"/>
        <n v="1083156438" u="1"/>
        <n v="55163878" u="1"/>
        <n v="1015999332" u="1"/>
        <n v="36155252" u="1"/>
        <n v="36149023" u="1"/>
        <n v="40775899" u="1"/>
        <n v="24116410" u="1"/>
        <n v="1075296019" u="1"/>
        <n v="1090457213" u="1"/>
        <n v="55161144" u="1"/>
        <n v="5350227" u="1"/>
        <n v="1004083317" u="1"/>
        <n v="12209562" u="1"/>
        <n v="36306671" u="1"/>
        <n v="1077474453" u="1"/>
        <n v="55166662" u="1"/>
        <n v="4941992" u="1"/>
        <n v="36158132" u="1"/>
        <n v="36149464" u="1"/>
        <n v="1070919349" u="1"/>
        <n v="1076511980" u="1"/>
        <n v="36154118" u="1"/>
        <n v="60395452" u="1"/>
        <n v="1083868077" u="1"/>
        <n v="828000170" u="1"/>
        <n v="1010125355" u="1"/>
        <n v="1056994820" u="1"/>
        <n v="17653094" u="1"/>
        <n v="1082913439" u="1"/>
        <n v="36304289" u="1"/>
        <n v="1091809392" u="1"/>
        <n v="1094831846" u="1"/>
        <n v="19189018" u="1"/>
        <n v="1002539169" u="1"/>
        <n v="34551382" u="1"/>
        <n v="1065885752" u="1"/>
        <n v="1075298286" u="1"/>
        <n v="1075269502" u="1"/>
        <n v="1075278361" u="1"/>
        <n v="1075248910" u="1"/>
        <n v="1116275981" u="1"/>
        <n v="1026251231" u="1"/>
        <n v="24144040" u="1"/>
        <n v="1061696575" u="1"/>
        <n v="80850868" u="1"/>
        <n v="1081415700" u="1"/>
        <n v="1103104499" u="1"/>
        <n v="1118572313" u="1"/>
        <n v="26430881" u="1"/>
        <n v="55067641" u="1"/>
        <n v="25452729" u="1"/>
        <n v="26585114" u="1"/>
        <n v="1039463716" u="1"/>
        <n v="1083898960" u="1"/>
        <n v="36311720" u="1"/>
        <n v="7727843" u="1"/>
        <n v="1075270388" u="1"/>
        <n v="26431665" u="1"/>
        <n v="1081516164" u="1"/>
        <n v="1079410490" u="1"/>
        <n v="1062092193" u="1"/>
        <n v="1106308339" u="1"/>
        <n v="26585722" u="1"/>
        <n v="76332926" u="1"/>
        <n v="48632122" u="1"/>
        <n v="19216472" u="1"/>
        <n v="91537963" u="1"/>
        <n v="36065909" u="1"/>
        <n v="1077866013" u="1"/>
        <n v="1006596561" u="1"/>
        <n v="1117534838" u="1"/>
        <n v="1075220900" u="1"/>
        <n v="1083871643" u="1"/>
        <n v="1077844754" u="1"/>
        <n v="55171384" u="1"/>
        <n v="1060988031" u="1"/>
        <n v="1075300940" u="1"/>
        <n v="51960689" u="1"/>
        <n v="1032412249" u="1"/>
        <n v="1065615434" u="1"/>
        <n v="25452930" u="1"/>
        <n v="1012393333" u="1"/>
        <n v="4918802" u="1"/>
        <n v="1075228868" u="1"/>
        <n v="55175775" u="1"/>
        <n v="1124866023" u="1"/>
        <n v="26433937" u="1"/>
        <n v="1001331010" u="1"/>
        <n v="12225049" u="1"/>
        <n v="1018440519" u="1"/>
        <n v="36069941" u="1"/>
        <n v="36170580" u="1"/>
        <n v="1075301628" u="1"/>
        <n v="36365021" u="1"/>
        <n v="41695865" u="1"/>
        <n v="1082402163" u="1"/>
        <n v="24574578" u="1"/>
        <n v="83086913" u="1"/>
        <n v="1012419845" u="1"/>
        <n v="1083892230" u="1"/>
        <n v="55179199" u="1"/>
        <n v="1071986461" u="1"/>
        <n v="25457561" u="1"/>
        <n v="7692146" u="1"/>
        <n v="1080363049" u="1"/>
        <n v="40595364" u="1"/>
        <n v="1075541636" u="1"/>
        <n v="901360801" u="1"/>
        <n v="12265293" u="1"/>
        <n v="55179896" u="1"/>
        <n v="1018466435" u="1"/>
        <n v="55188916" u="1"/>
        <n v="1061783862" u="1"/>
        <n v="7729299" u="1"/>
        <n v="1079538016" u="1"/>
        <n v="1007964627" u="1"/>
        <n v="25559528" u="1"/>
        <n v="17688619" u="1"/>
        <n v="1000791719" u="1"/>
        <n v="36377330" u="1"/>
        <n v="1108998722" u="1"/>
        <n v="12101980" u="1"/>
        <n v="1075240983" u="1"/>
        <n v="1003952067" u="1"/>
        <n v="1083872158" u="1"/>
        <n v="1033766435" u="1"/>
        <n v="1018436515" u="1"/>
        <n v="1110455242" u="1"/>
        <n v="36069241" u="1"/>
        <n v="1075290191" u="1"/>
        <n v="12126930" u="1"/>
        <n v="12278604" u="1"/>
        <n v="1075290079" u="1"/>
        <n v="1075321522" u="1"/>
        <n v="1081160760" u="1"/>
        <n v="1003804662" u="1"/>
        <n v="1075241370" u="1"/>
        <n v="53178604" u="1"/>
        <n v="10530555" u="1"/>
        <n v="36177933" u="1"/>
        <n v="23522274" u="1"/>
        <n v="1026590343" u="1"/>
        <n v="1113787117" u="1"/>
        <n v="26490580" u="1"/>
        <n v="1070327164" u="1"/>
        <n v="12127338" u="1"/>
        <n v="37936550" u="1"/>
        <n v="19498096" u="1"/>
        <n v="7705381" u="1"/>
        <n v="1018481031" u="1"/>
        <n v="36379723" u="1"/>
        <n v="1081418813" u="1"/>
        <n v="4888709" u="1"/>
        <n v="36382706" u="1"/>
        <n v="34564538" u="1"/>
        <n v="1061784550" u="1"/>
        <n v="1061706089" u="1"/>
        <n v="12127890" u="1"/>
        <n v="1077253855" u="1"/>
        <n v="1061707597" u="1"/>
        <n v="1109005885" u="1"/>
        <n v="25560785" u="1"/>
        <n v="52222045" u="1"/>
        <n v="36278046" u="1"/>
        <n v="1105675365" u="1"/>
        <n v="7730371" u="1"/>
        <n v="1072705044" u="1"/>
        <n v="80903888" u="1"/>
        <n v="1006004544" u="1"/>
        <n v="1044427047" u="1"/>
        <n v="1108929661" u="1"/>
        <n v="1073523752" u="1"/>
        <n v="7705945" u="1"/>
        <n v="901099531" u="1"/>
        <n v="40759526" u="1"/>
        <n v="80098883" u="1"/>
        <n v="26520697" u="1"/>
        <n v="1068822896" u="1"/>
        <n v="36283013" u="1"/>
        <n v="1012352432" u="1"/>
        <n v="13689036" u="1"/>
        <n v="60279503" u="1"/>
        <n v="1063493134" u="1"/>
        <n v="7706241" u="1"/>
        <n v="80014318" u="1"/>
        <n v="1002953265" u="1"/>
        <n v="1027959517" u="1"/>
        <n v="1075235552" u="1"/>
        <n v="52029030" u="1"/>
        <n v="1075257469" u="1"/>
        <n v="12105236" u="1"/>
        <n v="7706497" u="1"/>
        <n v="12266910" u="1"/>
        <n v="1032362547" u="1"/>
        <n v="1081409923" u="1"/>
        <n v="55150346" u="1"/>
        <n v="1077850022" u="1"/>
        <n v="1075257968" u="1"/>
        <n v="41922796" u="1"/>
        <n v="1107050046" u="1"/>
        <n v="1105610568" u="1"/>
        <n v="114417683" u="1"/>
        <n v="1075260928" u="1"/>
        <n v="20637880" u="1"/>
        <n v="1007431699" u="1"/>
        <n v="1072424486" u="1"/>
        <n v="1076501022" u="1"/>
        <n v="12118219" u="1"/>
        <n v="39558180" u="1"/>
        <n v="12130562" u="1"/>
        <n v="26470479" u="1"/>
        <n v="12118523" u="1"/>
        <n v="55156049" u="1"/>
        <n v="1080293677" u="1"/>
        <n v="26424010" u="1"/>
        <n v="1075245288" u="1"/>
        <n v="83043820" u="1"/>
        <n v="1075265824" u="1"/>
        <n v="80415232" u="1"/>
        <n v="52542582" u="1"/>
        <n v="1085277274" u="1"/>
        <n v="1081415563" u="1"/>
        <n v="1081405934" u="1"/>
        <n v="1116922003" u="1"/>
        <n v="4934513" u="1"/>
        <n v="1143238261" u="1"/>
        <n v="1088012555" u="1"/>
        <n v="26499044" u="1"/>
        <n v="7707385" u="1"/>
        <n v="36146001" u="1"/>
        <n v="12107156" u="1"/>
        <n v="1077860868" u="1"/>
        <n v="1007621447" u="1"/>
        <n v="7511971" u="1"/>
        <n v="1014238960" u="1"/>
        <n v="1065870321" u="1"/>
        <n v="12195484" u="1"/>
        <n v="36292702" u="1"/>
        <n v="12271301" u="1"/>
        <n v="1129515185" u="1"/>
        <n v="1003633519" u="1"/>
        <n v="40774637" u="1"/>
        <n v="83237874" u="1"/>
        <n v="1144128025" u="1"/>
        <n v="19108683" u="1"/>
        <n v="1075298755" u="1"/>
        <n v="7720020" u="1"/>
        <n v="1016031833" u="1"/>
        <n v="28838624" u="1"/>
        <n v="1090444167" u="1"/>
        <n v="41779235" u="1"/>
        <n v="4375292" u="1"/>
        <n v="40778996" u="1"/>
        <n v="1079411239" u="1"/>
        <n v="1030549589" u="1"/>
        <n v="1061750404" u="1"/>
        <n v="1038815354" u="1"/>
        <n v="4935313" u="1"/>
        <n v="39614649" u="1"/>
        <n v="1003951033" u="1"/>
        <n v="1029888386" u="1"/>
        <n v="26553175" u="1"/>
        <n v="41629377" u="1"/>
        <n v="1081154764" u="1"/>
        <n v="1075244590" u="1"/>
        <n v="36301804" u="1"/>
        <n v="4727664" u="1"/>
        <n v="1075251758" u="1"/>
        <n v="7708225" u="1"/>
        <n v="1083896714" u="1"/>
        <n v="34544147" u="1"/>
        <n v="7732923" u="1"/>
        <n v="7732979" u="1"/>
        <n v="39722342" u="1"/>
        <n v="26476767" u="1"/>
        <n v="1075279651" u="1"/>
        <n v="18127086" u="1"/>
        <n v="94521017" u="1"/>
        <n v="1073239009" u="1"/>
        <n v="1049613131" u="1"/>
        <n v="1071628757" u="1"/>
        <n v="1075297670" u="1"/>
        <n v="36300734" u="1"/>
        <n v="53107572" u="1"/>
        <n v="1081406393" u="1"/>
        <n v="36156305" u="1"/>
        <n v="1069718771" u="1"/>
        <n v="1007897652" u="1"/>
        <n v="1061227097" u="1"/>
        <n v="41380633" u="1"/>
        <n v="36156977" u="1"/>
        <n v="12095366" u="1"/>
        <n v="17704475" u="1"/>
        <n v="26607306" u="1"/>
        <n v="36302590" u="1"/>
        <n v="1110509713" u="1"/>
        <n v="1020808796" u="1"/>
        <n v="79542473" u="1"/>
        <n v="1032369017" u="1"/>
        <n v="1081418100" u="1"/>
        <n v="1075252166" u="1"/>
        <n v="17126264" u="1"/>
        <n v="1144176836" u="1"/>
        <n v="55173009" u="1"/>
        <n v="34593466" u="1"/>
        <n v="80159334" u="1"/>
        <n v="66841869" u="1"/>
        <n v="1067730541" u="1"/>
        <n v="1075320774" u="1"/>
        <n v="900571346" u="1"/>
        <n v="26482070" u="1"/>
        <n v="1115190919" u="1"/>
        <n v="1003896216" u="1"/>
        <n v="12135410" u="1"/>
        <n v="1083909440" u="1"/>
        <n v="1030568184" u="1"/>
        <n v="1081158519" u="1"/>
        <n v="26431299" u="1"/>
        <n v="36157603" u="1"/>
        <n v="1075310366" u="1"/>
        <n v="1077864674" u="1"/>
        <n v="1032360601" u="1"/>
        <n v="36160138" u="1"/>
        <n v="55171203" u="1"/>
        <n v="55173674" u="1"/>
        <n v="36314835" u="1"/>
        <n v="12199404" u="1"/>
        <n v="36163377" u="1"/>
        <n v="34603855" u="1"/>
        <n v="33750580" u="1"/>
        <n v="1069736355" u="1"/>
        <n v="1115911886" u="1"/>
        <n v="1106789869" u="1"/>
        <n v="55173155" u="1"/>
        <n v="1082129515" u="1"/>
        <n v="1007460529" u="1"/>
        <n v="1004473102" u="1"/>
        <n v="17681686" u="1"/>
        <n v="1117545150" u="1"/>
        <n v="1077090953" u="1"/>
        <n v="36310334" u="1"/>
        <n v="36314700" u="1"/>
        <n v="1013660696" u="1"/>
        <n v="79958085" u="1"/>
        <n v="1022398247" u="1"/>
        <n v="1003864775" u="1"/>
        <n v="1083889067" u="1"/>
        <n v="96356099" u="1"/>
        <n v="26533698" u="1"/>
        <n v="36161827" u="1"/>
        <n v="12187917" u="1"/>
        <n v="80074670" u="1"/>
        <n v="1063137674" u="1"/>
        <n v="53014823" u="1"/>
        <n v="1013589319" u="1"/>
        <n v="26559136" u="1"/>
        <n v="55176835" u="1"/>
        <n v="900532057" u="1"/>
        <n v="1076904300" u="1"/>
        <n v="36166538" u="1"/>
        <n v="36313726" u="1"/>
        <n v="1006458352" u="1"/>
        <n v="1073327832" u="1"/>
        <n v="40690784" u="1"/>
        <n v="80270928" u="1"/>
        <n v="26537577" u="1"/>
        <n v="900458021" u="1"/>
        <n v="26459745" u="1"/>
        <n v="36067467" u="1"/>
        <n v="12186646" u="1"/>
        <n v="1022982146" u="1"/>
        <n v="1081408263" u="1"/>
        <n v="16804246" u="1"/>
        <n v="1010177722" u="1"/>
        <n v="36164540" u="1"/>
        <n v="26460417" u="1"/>
        <n v="1075217228" u="1"/>
        <n v="15810460" u="1"/>
        <n v="53065884" u="1"/>
        <n v="1082900989" u="1"/>
        <n v="1082127961" u="1"/>
        <n v="10781029" u="1"/>
        <n v="1003952783" u="1"/>
        <n v="1031170362" u="1"/>
        <n v="1075307095" u="1"/>
        <n v="26514779" u="1"/>
        <n v="25454221" u="1"/>
        <n v="25558874" u="1"/>
        <n v="1080364033" u="1"/>
        <n v="1018430547" u="1"/>
        <n v="12099486" u="1"/>
        <n v="1075282351" u="1"/>
        <n v="25559242" u="1"/>
        <n v="1069742662" u="1"/>
        <n v="31643010" u="1"/>
        <n v="1075264831" u="1"/>
        <n v="1081515370" u="1"/>
        <n v="55131808" u="1"/>
        <n v="900699066" u="1"/>
        <n v="4705862" u="1"/>
        <n v="1079172622" u="1"/>
        <n v="1075258575" u="1"/>
        <n v="1075248223" u="1"/>
        <n v="36274057" u="1"/>
        <n v="1081415538" u="1"/>
        <n v="1018441699" u="1"/>
        <n v="1061804322" u="1"/>
        <n v="1007674629" u="1"/>
        <n v="7699050" u="1"/>
        <n v="12278733" u="1"/>
        <n v="29182361" u="1"/>
        <n v="26490438" u="1"/>
        <n v="4686844" u="1"/>
        <n v="7699190" u="1"/>
        <n v="1061795478" u="1"/>
        <n v="1066746251" u="1"/>
        <n v="1122731438" u="1"/>
        <n v="1075257770" u="1"/>
        <n v="12188950" u="1"/>
        <n v="7723832" u="1"/>
        <n v="115910696" u="1"/>
        <n v="1083893041" u="1"/>
        <n v="1080182775" u="1"/>
        <n v="26567463" u="1"/>
        <n v="1019098014" u="1"/>
        <n v="36379144" u="1"/>
        <n v="80800089" u="1"/>
        <n v="1062080807" u="1"/>
        <n v="79283070" u="1"/>
        <n v="1080189474" u="1"/>
        <n v="36377825" u="1"/>
        <n v="25558908" u="1"/>
        <n v="1075229373" u="1"/>
        <n v="80187317" u="1"/>
        <n v="4882866" u="1"/>
        <n v="36376186" u="1"/>
        <n v="26468168" u="1"/>
        <n v="12265471" u="1"/>
        <n v="25559164" u="1"/>
        <n v="1075209138" u="1"/>
        <n v="1057436824" u="1"/>
        <n v="1083917393" u="1"/>
        <n v="1075220402" u="1"/>
        <n v="1075229618" u="1"/>
        <n v="41108419" u="1"/>
        <n v="1084250534" u="1"/>
        <n v="36279714" u="1"/>
        <n v="1077859203" u="1"/>
        <n v="25288043" u="1"/>
        <n v="12280437" u="1"/>
        <n v="1105679365" u="1"/>
        <n v="52374652" u="1"/>
        <n v="26444922" u="1"/>
        <n v="1038096336" u="1"/>
        <n v="25435775" u="1"/>
        <n v="1077868974" u="1"/>
        <n v="1095911576" u="1"/>
        <n v="1081392811" u="1"/>
        <n v="1118468304" u="1"/>
        <n v="1004442456" u="1"/>
        <n v="1075226821" u="1"/>
        <n v="1115795375" u="1"/>
        <n v="1030672291" u="1"/>
        <n v="1075244229" u="1"/>
        <n v="80215405" u="1"/>
        <n v="1075309933" u="1"/>
        <n v="1112627874" u="1"/>
        <n v="1019060801" u="1"/>
        <n v="1012390356" u="1"/>
        <n v="10594463" u="1"/>
        <n v="1032390343" u="1"/>
        <n v="12281605" u="1"/>
        <n v="41515551" u="1"/>
        <n v="1011207122" u="1"/>
        <n v="1061806849" u="1"/>
        <n v="1041270467" u="1"/>
        <n v="1018440074" u="1"/>
        <n v="1027946529" u="1"/>
        <n v="36284539" u="1"/>
        <n v="1102875277" u="1"/>
        <n v="1117502255" u="1"/>
        <n v="1075244448" u="1"/>
        <n v="55055350" u="1"/>
        <n v="1010136352" u="1"/>
        <n v="17193547" u="1"/>
        <n v="1075285464" u="1"/>
        <n v="55152071" u="1"/>
        <n v="1083870447" u="1"/>
        <n v="26419950" u="1"/>
        <n v="41626163" u="1"/>
        <n v="1061770189" u="1"/>
        <n v="26574199" u="1"/>
        <n v="1075213392" u="1"/>
        <n v="7725636" u="1"/>
        <n v="4165241" u="1"/>
        <n v="55055823" u="1"/>
        <n v="19332105" u="1"/>
        <n v="36346259" u="1"/>
        <n v="36292937" u="1"/>
        <n v="1108834990" u="1"/>
        <n v="36293033" u="1"/>
        <n v="10547115" u="1"/>
        <n v="76291961" u="1"/>
        <n v="1057164206" u="1"/>
        <n v="79416907" u="1"/>
        <n v="1007287234" u="1"/>
        <n v="7713705" u="1"/>
        <n v="25292036" u="1"/>
        <n v="66724420" u="1"/>
        <n v="25292324" u="1"/>
        <n v="1010236220" u="1"/>
        <n v="12281606" u="1"/>
        <n v="1014217864" u="1"/>
        <n v="7701682" u="1"/>
        <n v="36300919" u="1"/>
        <n v="1082159685" u="1"/>
        <n v="29843823" u="1"/>
        <n v="55161294" u="1"/>
        <n v="1075208323" u="1"/>
        <n v="1075253491" u="1"/>
        <n v="1075309979" u="1"/>
        <n v="1062091786" u="1"/>
        <n v="36150997" u="1"/>
        <n v="36302551" u="1"/>
        <n v="19205774" u="1"/>
        <n v="26450435" u="1"/>
        <n v="12181919" u="1"/>
        <n v="11225934" u="1"/>
        <n v="52445805" u="1"/>
        <n v="55162350" u="1"/>
        <n v="7726464" u="1"/>
        <n v="1117541661" u="1"/>
        <n v="25296267" u="1"/>
        <n v="901396127" u="1"/>
        <n v="55211946" u="1"/>
        <n v="1007474990" u="1"/>
        <n v="26629098" u="1"/>
        <n v="12196589" u="1"/>
        <n v="55062831" u="1"/>
        <n v="40778545" u="1"/>
        <n v="75094064" u="1"/>
        <n v="1082861497" u="1"/>
        <n v="1088336547" u="1"/>
        <n v="1013660737" u="1"/>
        <n v="7726716" u="1"/>
        <n v="1061797600" u="1"/>
        <n v="1090464082" u="1"/>
        <n v="83250177" u="1"/>
        <n v="3021459" u="1"/>
        <n v="83058591" u="1"/>
        <n v="7714489" u="1"/>
        <n v="1083879266" u="1"/>
        <n v="26500895" u="1"/>
        <n v="12106870" u="1"/>
        <n v="55165166" u="1"/>
        <n v="1031165464" u="1"/>
        <n v="26579095" u="1"/>
        <n v="1077859799" u="1"/>
        <n v="26579175" u="1"/>
        <n v="12197237" u="1"/>
        <n v="36150311" u="1"/>
        <n v="26601582" u="1"/>
        <n v="55112484" u="1"/>
        <n v="79732161" u="1"/>
        <n v="52095398" u="1"/>
        <n v="1075321462" u="1"/>
        <n v="1007806868" u="1"/>
        <n v="12109429" u="1"/>
        <n v="83249907" u="1"/>
        <n v="19107823" u="1"/>
        <n v="52501584" u="1"/>
        <n v="55062209" u="1"/>
        <n v="1075269014" u="1"/>
        <n v="26452915" u="1"/>
        <n v="1018406180" u="1"/>
        <n v="1075306958" u="1"/>
        <n v="83254202" u="1"/>
        <n v="1075311054" u="1"/>
        <n v="55065192" u="1"/>
        <n v="1110553129" u="1"/>
        <n v="1075282270" u="1"/>
        <n v="55212860" u="1"/>
        <n v="1075209286" u="1"/>
        <n v="12198021" u="1"/>
        <n v="1081426889" u="1"/>
        <n v="7695603" u="1"/>
        <n v="55165408" u="1"/>
        <n v="12108070" u="1"/>
        <n v="1078750475" u="1"/>
        <n v="1010156687" u="1"/>
        <n v="1007354041" u="1"/>
        <n v="1083569371" u="1"/>
        <n v="1077866106" u="1"/>
        <n v="12198445" u="1"/>
        <n v="55114941" u="1"/>
        <n v="17625710" u="1"/>
        <n v="36311735" u="1"/>
        <n v="55068744" u="1"/>
        <n v="1129495847" u="1"/>
        <n v="36151545" u="1"/>
        <n v="39581110" u="1"/>
        <n v="88204260" u="1"/>
        <n v="80550087" u="1"/>
        <n v="1006630761" u="1"/>
        <n v="4898633" u="1"/>
        <n v="1077867986" u="1"/>
        <n v="1081699166" u="1"/>
        <n v="55172526" u="1"/>
        <n v="1070946417" u="1"/>
        <n v="23438469" u="1"/>
        <n v="55170983" u="1"/>
        <n v="1030694437" u="1"/>
        <n v="1026287199" u="1"/>
        <n v="36313911" u="1"/>
        <n v="1038810861" u="1"/>
        <n v="7703342" u="1"/>
        <n v="35251554" u="1"/>
        <n v="1077873962" u="1"/>
        <n v="52301693" u="1"/>
        <n v="7703394" u="1"/>
        <n v="76325625" u="1"/>
        <n v="1012424790" u="1"/>
        <n v="1026258871" u="1"/>
        <n v="1084576151" u="1"/>
        <n v="1069503370" u="1"/>
        <n v="1012418106" u="1"/>
        <n v="55068442" u="1"/>
        <n v="7703562" u="1"/>
        <n v="36313872" u="1"/>
        <n v="60352737" u="1"/>
        <n v="7696455" u="1"/>
        <n v="25452550" u="1"/>
        <n v="6715952" u="1"/>
        <n v="36314864" u="1"/>
        <n v="36165717" u="1"/>
        <n v="55172384" u="1"/>
        <n v="65585957" u="1"/>
        <n v="26509302" u="1"/>
        <n v="1079391509" u="1"/>
        <n v="60254530" u="1"/>
        <n v="83090925" u="1"/>
        <n v="1081417887" u="1"/>
        <n v="1075255692" u="1"/>
        <n v="4723489" u="1"/>
        <n v="36068310" u="1"/>
        <n v="1065638546" u="1"/>
        <n v="12237570" u="1"/>
        <n v="17656899" u="1"/>
        <n v="36169077" u="1"/>
        <n v="1073697430" u="1"/>
        <n v="26537483" u="1"/>
        <n v="1042352394" u="1"/>
        <n v="12225611" u="1"/>
        <n v="25452927" u="1"/>
        <n v="7528286" u="1"/>
        <n v="36170965" u="1"/>
        <n v="36113277" u="1"/>
        <n v="1130610835" u="1"/>
        <n v="36169422" u="1"/>
        <n v="1004301389" u="1"/>
        <n v="129364492" u="1"/>
        <n v="1075277527" u="1"/>
        <n v="3166914" u="1"/>
        <n v="1060592549" u="1"/>
        <n v="25456022" u="1"/>
        <n v="10074719" u="1"/>
        <n v="30283104" u="1"/>
        <n v="1075250068" u="1"/>
        <n v="1077847496" u="1"/>
        <n v="1075279820" u="1"/>
        <n v="33704231" u="1"/>
        <n v="1110506479" u="1"/>
        <n v="52713369" u="1"/>
        <n v="1013599855" u="1"/>
        <n v="10302402" u="1"/>
        <n v="36167936" u="1"/>
        <n v="36170471" u="1"/>
        <n v="36270950" u="1"/>
        <n v="2934803" u="1"/>
        <n v="5968992" u="1"/>
        <n v="36171495" u="1"/>
        <n v="36271814" u="1"/>
        <n v="1075270935" u="1"/>
        <n v="1064117810" u="1"/>
        <n v="1061693970" u="1"/>
        <n v="1082215374" u="1"/>
        <n v="1003967043" u="1"/>
        <n v="36276660" u="1"/>
        <n v="1033708483" u="1"/>
        <n v="26563394" u="1"/>
        <n v="80073975" u="1"/>
        <n v="13244607" u="1"/>
        <n v="36170272" u="1"/>
        <n v="901198508" u="1"/>
        <n v="1078247085" u="1"/>
        <n v="5893499" u="1"/>
        <n v="1053871635" u="1"/>
        <n v="1013680295" u="1"/>
        <n v="1075225543" u="1"/>
        <n v="1075311839" u="1"/>
        <n v="36178197" u="1"/>
        <n v="1130024063" u="1"/>
        <n v="12264568" u="1"/>
        <n v="1075294930" u="1"/>
        <n v="26515494" u="1"/>
        <n v="7705386" u="1"/>
        <n v="12115293" u="1"/>
        <n v="12139835" u="1"/>
        <n v="1075217850" u="1"/>
        <n v="12115317" u="1"/>
        <n v="26566889" u="1"/>
        <n v="52375509" u="1"/>
        <n v="5825165" u="1"/>
        <n v="1075268138" u="1"/>
        <n v="26515910" u="1"/>
        <n v="4900961" u="1"/>
        <n v="1075227010" u="1"/>
        <n v="900263143" u="1"/>
        <n v="26567465" u="1"/>
        <n v="1078349842" u="1"/>
        <n v="36174048" u="1"/>
        <n v="1022374558" u="1"/>
        <n v="26543195" u="1"/>
        <n v="12101359" u="1"/>
        <n v="25560629" u="1"/>
        <n v="36181077" u="1"/>
        <n v="36379500" u="1"/>
        <n v="1075283386" u="1"/>
        <n v="1069716805" u="1"/>
        <n v="1077851419" u="1"/>
        <n v="12101415" u="1"/>
        <n v="1003737965" u="1"/>
        <n v="36181301" u="1"/>
        <n v="1073231839" u="1"/>
        <n v="16189539" u="1"/>
        <n v="1072528667" u="1"/>
        <n v="16402464" u="1"/>
        <n v="901002667" u="1"/>
        <n v="1110556181" u="1"/>
        <n v="1069468768" u="1"/>
        <n v="1026289489" u="1"/>
        <n v="25559502" u="1"/>
        <n v="1081421336" u="1"/>
        <n v="1013137988" u="1"/>
        <n v="25559710" u="1"/>
        <n v="1006155521" u="1"/>
        <n v="1233905459" u="1"/>
        <n v="1083925657" u="1"/>
        <n v="12190063" u="1"/>
        <n v="79495257" u="1"/>
        <n v="36181614" u="1"/>
        <n v="1075216322" u="1"/>
        <n v="1121961106" u="1"/>
        <n v="1075292322" u="1"/>
        <n v="12141107" u="1"/>
        <n v="80793975" u="1"/>
        <n v="7730612" u="1"/>
        <n v="36280518" u="1"/>
        <n v="72250381" u="1"/>
        <n v="4945629" u="1"/>
        <n v="80102298" u="1"/>
        <n v="1113519763" u="1"/>
        <n v="26541389" u="1"/>
        <n v="1006810412" u="1"/>
        <n v="12190839" u="1"/>
        <n v="12115182" u="1"/>
        <n v="7706422" u="1"/>
        <n v="1000689590" u="1"/>
        <n v="36281727" u="1"/>
        <n v="1079183948" u="1"/>
        <n v="83115509" u="1"/>
        <n v="80211552" u="1"/>
        <n v="26471514" u="1"/>
        <n v="36290164" u="1"/>
        <n v="1075261541" u="1"/>
        <n v="1077873361" u="1"/>
        <n v="1018449894" u="1"/>
        <n v="1066719630" u="1"/>
        <n v="1081408875" u="1"/>
        <n v="1113685595" u="1"/>
        <n v="1075208624" u="1"/>
        <n v="42823581" u="1"/>
        <n v="36287750" u="1"/>
        <n v="80010829" u="1"/>
        <n v="1081514571" u="1"/>
        <n v="55201223" u="1"/>
        <n v="26598151" u="1"/>
        <n v="1006117172" u="1"/>
        <n v="79620205" u="1"/>
        <n v="12118773" u="1"/>
        <n v="1096227376" u="1"/>
        <n v="26473818" u="1"/>
        <n v="1080292741" u="1"/>
        <n v="26598663" u="1"/>
        <n v="26471683" u="1"/>
        <n v="1075302888" u="1"/>
        <n v="36285720" u="1"/>
        <n v="83241957" u="1"/>
        <n v="36290246" u="1"/>
        <n v="12131420" u="1"/>
        <n v="26469964" u="1"/>
        <n v="1075249360" u="1"/>
        <n v="12168329" u="1"/>
        <n v="1022410933" u="1"/>
        <n v="52737152" u="1"/>
        <n v="1075213352" u="1"/>
        <n v="26423543" u="1"/>
        <n v="55157586" u="1"/>
        <n v="52483896" u="1"/>
        <n v="1124864843" u="1"/>
        <n v="1003895381" u="1"/>
        <n v="1099545104" u="1"/>
        <n v="817001616" u="1"/>
        <n v="1080261216" u="1"/>
        <n v="1075210779" u="1"/>
        <n v="80221451" u="1"/>
        <n v="1129540430" u="1"/>
        <n v="1075239451" u="1"/>
        <n v="17646805" u="1"/>
        <n v="36295917" u="1"/>
        <n v="39565580" u="1"/>
        <n v="7700639" u="1"/>
        <n v="1002477506" u="1"/>
        <n v="1082781396" u="1"/>
        <n v="1073715172" u="1"/>
        <n v="53091225" u="1"/>
        <n v="55060979" u="1"/>
        <n v="16758944" u="1"/>
        <n v="1037608752" u="1"/>
        <n v="1112471952" u="1"/>
        <n v="1081404137" u="1"/>
        <n v="7707998" u="1"/>
        <n v="12132804" u="1"/>
        <n v="40775342" u="1"/>
        <n v="1106888108" u="1"/>
        <n v="55156093" u="1"/>
        <n v="52036537" u="1"/>
        <n v="901204726" u="1"/>
        <n v="12118662" u="1"/>
        <n v="1026252200" u="1"/>
        <n v="83243515" u="1"/>
        <n v="80832261" u="1"/>
        <n v="1216713974" u="1"/>
        <n v="40725483" u="1"/>
        <n v="41180081" u="1"/>
        <n v="901034281" u="1"/>
        <n v="1080183576" u="1"/>
        <n v="12270504" u="1"/>
        <n v="1013610457" u="1"/>
        <n v="1083911917" u="1"/>
        <n v="55160356" u="1"/>
        <n v="1075230643" u="1"/>
        <n v="1098780620" u="1"/>
        <n v="36302509" u="1"/>
        <n v="1115912784" u="1"/>
        <n v="36300614" u="1"/>
        <n v="4904101" u="1"/>
        <n v="1192920443" u="1"/>
        <n v="1075267451" u="1"/>
        <n v="73093381" u="1"/>
        <n v="1012328170" u="1"/>
        <n v="1079534207" u="1"/>
        <n v="1114887623" u="1"/>
        <n v="1117807754" u="1"/>
        <n v="1020750472" u="1"/>
        <n v="1075240715" u="1"/>
        <n v="1080292176" u="1"/>
        <n v="55060510" u="1"/>
        <n v="12283519" u="1"/>
        <n v="36306164" u="1"/>
        <n v="1081515473" u="1"/>
        <n v="1110466905" u="1"/>
        <n v="12107799" u="1"/>
        <n v="1115073772" u="1"/>
        <n v="1004621" u="1"/>
        <n v="26578626" u="1"/>
        <n v="40325345" u="1"/>
        <n v="1020752436" u="1"/>
        <n v="4904401" u="1"/>
        <n v="26578930" u="1"/>
        <n v="1105672473" u="1"/>
        <n v="7709042" u="1"/>
        <n v="1003863576" u="1"/>
        <n v="55168171" u="1"/>
        <n v="4929115" u="1"/>
        <n v="12210733" u="1"/>
        <n v="7721361" u="1"/>
        <n v="39830100" u="1"/>
        <n v="40730500" u="1"/>
        <n v="1116783948" u="1"/>
        <n v="17652693" u="1"/>
        <n v="55118184" u="1"/>
        <n v="52054229" u="1"/>
        <n v="36310324" u="1"/>
        <n v="26529023" u="1"/>
        <n v="1117542059" u="1"/>
        <n v="55065790" u="1"/>
        <n v="1007605018" u="1"/>
        <n v="79139713" u="1"/>
        <n v="26478252" u="1"/>
        <n v="1083926437" u="1"/>
        <n v="1075241734" u="1"/>
        <n v="55167421" u="1"/>
        <n v="1081156202" u="1"/>
        <n v="1075258118" u="1"/>
        <n v="7721825" u="1"/>
        <n v="40780985" u="1"/>
        <n v="10539269" u="1"/>
        <n v="1109383259" u="1"/>
        <n v="80255506" u="1"/>
        <n v="901033848" u="1"/>
        <n v="55170756" u="1"/>
        <n v="1078778470" u="1"/>
        <n v="1081414311" u="1"/>
        <n v="891103875" u="1"/>
        <n v="80849840" u="1"/>
        <n v="1010199619" u="1"/>
        <n v="17124478" u="1"/>
        <n v="36156061" u="1"/>
        <n v="41392943" u="1"/>
        <n v="25528105" u="1"/>
        <n v="36314900" u="1"/>
        <n v="51901118" u="1"/>
        <n v="7722153" u="1"/>
        <n v="36159460" u="1"/>
        <n v="52460753" u="1"/>
        <n v="4949445" u="1"/>
        <n v="12122278" u="1"/>
        <n v="10540101" u="1"/>
        <n v="1012343153" u="1"/>
        <n v="1120954408" u="1"/>
        <n v="36165266" u="1"/>
        <n v="1032356353" u="1"/>
      </sharedItems>
    </cacheField>
    <cacheField name="OFICINA" numFmtId="0">
      <sharedItems containsNonDate="0" containsBlank="1" count="14">
        <m/>
        <s v="Garzón" u="1"/>
        <s v="La Plata" u="1"/>
        <s v="Gigante" u="1"/>
        <s v="Algeciras" u="1"/>
        <s v="Dirección General" u="1"/>
        <s v="Florencia" u="1"/>
        <s v="Pitalito" u="1"/>
        <s v="Bogotá" u="1"/>
        <s v="Norte" u="1"/>
        <s v="Popayán" u="1"/>
        <s v="Mocoa" u="1"/>
        <s v="Unicentro" u="1"/>
        <s v="Centro" u="1"/>
      </sharedItems>
    </cacheField>
    <cacheField name="CANAL DE RECEPCIÓN" numFmtId="0">
      <sharedItems containsNonDate="0" containsString="0" containsBlank="1"/>
    </cacheField>
    <cacheField name="TIPO DE SOLICITUD" numFmtId="0">
      <sharedItems containsNonDate="0" containsString="0" containsBlank="1"/>
    </cacheField>
    <cacheField name="ASUNTO" numFmtId="0">
      <sharedItems containsNonDate="0" containsString="0" containsBlank="1"/>
    </cacheField>
    <cacheField name="CATEGORIA" numFmtId="0">
      <sharedItems containsNonDate="0" containsString="0" containsBlank="1"/>
    </cacheField>
    <cacheField name="DESCRIPCIÓN" numFmtId="0">
      <sharedItems containsNonDate="0" containsString="0" containsBlank="1"/>
    </cacheField>
    <cacheField name="FECHA REMISIÓN" numFmtId="14">
      <sharedItems containsNonDate="0" containsString="0" containsBlank="1"/>
    </cacheField>
    <cacheField name="FECHA LÍMITE RESPUESTA" numFmtId="14">
      <sharedItems containsSemiMixedTypes="0" containsNonDate="0" containsDate="1" containsString="0" minDate="1900-01-10T00:00:00" maxDate="1900-01-11T00:00:00"/>
    </cacheField>
    <cacheField name="RESPONSABLE" numFmtId="0">
      <sharedItems containsNonDate="0" containsString="0" containsBlank="1"/>
    </cacheField>
    <cacheField name="RESPUESTA EMITIDA" numFmtId="14">
      <sharedItems/>
    </cacheField>
    <cacheField name="FECHA EMISIÓN RESPUESTA" numFmtId="14">
      <sharedItems containsNonDate="0" containsString="0" containsBlank="1"/>
    </cacheField>
    <cacheField name="TIEMPO DE RESPUESTA" numFmtId="1">
      <sharedItems containsSemiMixedTypes="0" containsString="0" containsNumber="1" containsInteger="1" minValue="38542" maxValue="38542"/>
    </cacheField>
    <cacheField name="RESPONSABLE DE EMITIR RESPUESTA" numFmtId="0">
      <sharedItems containsNonDate="0" containsString="0" containsBlank="1"/>
    </cacheField>
    <cacheField name="MEDIO  RESPUESTA" numFmtId="0">
      <sharedItems containsNonDate="0" containsString="0" containsBlank="1"/>
    </cacheField>
    <cacheField name="ESTADO" numFmtId="0">
      <sharedItems containsNonDate="0" containsString="0" containsBlank="1"/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Alejandro SACC. Cuellar Cardona" refreshedDate="44984.432278125001" createdVersion="8" refreshedVersion="8" minRefreshableVersion="3" recordCount="2740" xr:uid="{5AA3137B-A929-4773-A31E-AF674898225A}">
  <cacheSource type="worksheet">
    <worksheetSource name="Tabla1"/>
  </cacheSource>
  <cacheFields count="20">
    <cacheField name="FECHA RADICACIÓN SOLICITUD" numFmtId="14">
      <sharedItems containsNonDate="0" containsString="0" containsBlank="1"/>
    </cacheField>
    <cacheField name="NOMBRE COMPLETO ASOCIADO / CLIENTE" numFmtId="0">
      <sharedItems containsNonDate="0" containsString="0" containsBlank="1"/>
    </cacheField>
    <cacheField name="TIPO DOC." numFmtId="0">
      <sharedItems containsNonDate="0" containsString="0" containsBlank="1"/>
    </cacheField>
    <cacheField name="NÚMERO DOCUMENTO" numFmtId="0">
      <sharedItems containsNonDate="0" containsString="0" containsBlank="1"/>
    </cacheField>
    <cacheField name="OFICINA" numFmtId="0">
      <sharedItems containsNonDate="0" containsString="0" containsBlank="1"/>
    </cacheField>
    <cacheField name="CANAL DE RECEPCIÓN" numFmtId="0">
      <sharedItems containsNonDate="0" containsBlank="1" count="7">
        <m/>
        <s v="E-mail" u="1"/>
        <s v="Físico" u="1"/>
        <s v="Petición" u="1"/>
        <s v="Buzón PQRSF" u="1"/>
        <s v="Página web" u="1"/>
        <s v="Portal transaccional" u="1"/>
      </sharedItems>
    </cacheField>
    <cacheField name="TIPO DE SOLICITUD" numFmtId="0">
      <sharedItems containsNonDate="0" containsString="0" containsBlank="1"/>
    </cacheField>
    <cacheField name="ASUNTO" numFmtId="0">
      <sharedItems containsNonDate="0" containsString="0" containsBlank="1"/>
    </cacheField>
    <cacheField name="CATEGORIA" numFmtId="0">
      <sharedItems containsNonDate="0" containsString="0" containsBlank="1"/>
    </cacheField>
    <cacheField name="DESCRIPCIÓN" numFmtId="0">
      <sharedItems containsNonDate="0" containsString="0" containsBlank="1"/>
    </cacheField>
    <cacheField name="FECHA REMISIÓN" numFmtId="14">
      <sharedItems containsNonDate="0" containsString="0" containsBlank="1"/>
    </cacheField>
    <cacheField name="FECHA LÍMITE RESPUESTA" numFmtId="14">
      <sharedItems containsSemiMixedTypes="0" containsNonDate="0" containsDate="1" containsString="0" minDate="1900-01-10T00:00:00" maxDate="1900-01-11T00:00:00"/>
    </cacheField>
    <cacheField name="RESPONSABLE" numFmtId="0">
      <sharedItems containsNonDate="0" containsString="0" containsBlank="1"/>
    </cacheField>
    <cacheField name="RESPUESTA EMITIDA" numFmtId="14">
      <sharedItems/>
    </cacheField>
    <cacheField name="FECHA EMISIÓN RESPUESTA" numFmtId="14">
      <sharedItems containsNonDate="0" containsString="0" containsBlank="1"/>
    </cacheField>
    <cacheField name="TIEMPO DE RESPUESTA" numFmtId="1">
      <sharedItems containsSemiMixedTypes="0" containsString="0" containsNumber="1" containsInteger="1" minValue="38542" maxValue="38542"/>
    </cacheField>
    <cacheField name="RESPONSABLE DE EMITIR RESPUESTA" numFmtId="0">
      <sharedItems containsNonDate="0" containsString="0" containsBlank="1"/>
    </cacheField>
    <cacheField name="MEDIO  RESPUESTA" numFmtId="0">
      <sharedItems containsNonDate="0" containsString="0" containsBlank="1"/>
    </cacheField>
    <cacheField name="ESTADO" numFmtId="0">
      <sharedItems containsNonDate="0" containsString="0" containsBlank="1"/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Alejandro SACC. Cuellar Cardona" refreshedDate="44984.43236053241" createdVersion="8" refreshedVersion="8" minRefreshableVersion="3" recordCount="2740" xr:uid="{803314E1-7514-4F78-9DF2-852BBFE60375}">
  <cacheSource type="worksheet">
    <worksheetSource name="Tabla1"/>
  </cacheSource>
  <cacheFields count="20">
    <cacheField name="FECHA RADICACIÓN SOLICITUD" numFmtId="14">
      <sharedItems containsNonDate="0" containsString="0" containsBlank="1"/>
    </cacheField>
    <cacheField name="NOMBRE COMPLETO ASOCIADO / CLIENTE" numFmtId="0">
      <sharedItems containsNonDate="0" containsString="0" containsBlank="1"/>
    </cacheField>
    <cacheField name="TIPO DOC." numFmtId="0">
      <sharedItems containsNonDate="0" containsString="0" containsBlank="1"/>
    </cacheField>
    <cacheField name="NÚMERO DOCUMENTO" numFmtId="0">
      <sharedItems containsNonDate="0" containsString="0" containsBlank="1"/>
    </cacheField>
    <cacheField name="OFICINA" numFmtId="0">
      <sharedItems containsNonDate="0" containsString="0" containsBlank="1"/>
    </cacheField>
    <cacheField name="CANAL DE RECEPCIÓN" numFmtId="0">
      <sharedItems containsNonDate="0" containsString="0" containsBlank="1"/>
    </cacheField>
    <cacheField name="TIPO DE SOLICITUD" numFmtId="0">
      <sharedItems containsNonDate="0" containsBlank="1" count="5">
        <m/>
        <s v="Felicitación" u="1"/>
        <s v="Petición" u="1"/>
        <s v="Queja" u="1"/>
        <s v="Reclamo" u="1"/>
      </sharedItems>
    </cacheField>
    <cacheField name="ASUNTO" numFmtId="0">
      <sharedItems containsNonDate="0" containsString="0" containsBlank="1"/>
    </cacheField>
    <cacheField name="CATEGORIA" numFmtId="0">
      <sharedItems containsNonDate="0" containsString="0" containsBlank="1"/>
    </cacheField>
    <cacheField name="DESCRIPCIÓN" numFmtId="0">
      <sharedItems containsNonDate="0" containsString="0" containsBlank="1"/>
    </cacheField>
    <cacheField name="FECHA REMISIÓN" numFmtId="14">
      <sharedItems containsNonDate="0" containsString="0" containsBlank="1"/>
    </cacheField>
    <cacheField name="FECHA LÍMITE RESPUESTA" numFmtId="14">
      <sharedItems containsSemiMixedTypes="0" containsNonDate="0" containsDate="1" containsString="0" minDate="1900-01-10T00:00:00" maxDate="1900-01-11T00:00:00"/>
    </cacheField>
    <cacheField name="RESPONSABLE" numFmtId="0">
      <sharedItems containsNonDate="0" containsString="0" containsBlank="1"/>
    </cacheField>
    <cacheField name="RESPUESTA EMITIDA" numFmtId="14">
      <sharedItems/>
    </cacheField>
    <cacheField name="FECHA EMISIÓN RESPUESTA" numFmtId="14">
      <sharedItems containsNonDate="0" containsString="0" containsBlank="1"/>
    </cacheField>
    <cacheField name="TIEMPO DE RESPUESTA" numFmtId="1">
      <sharedItems containsSemiMixedTypes="0" containsString="0" containsNumber="1" containsInteger="1" minValue="38542" maxValue="38542"/>
    </cacheField>
    <cacheField name="RESPONSABLE DE EMITIR RESPUESTA" numFmtId="0">
      <sharedItems containsNonDate="0" containsString="0" containsBlank="1"/>
    </cacheField>
    <cacheField name="MEDIO  RESPUESTA" numFmtId="0">
      <sharedItems containsNonDate="0" containsString="0" containsBlank="1"/>
    </cacheField>
    <cacheField name="ESTADO" numFmtId="0">
      <sharedItems containsNonDate="0" containsString="0" containsBlank="1"/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Alejandro SACC. Cuellar Cardona" refreshedDate="44984.432414351853" createdVersion="8" refreshedVersion="8" minRefreshableVersion="3" recordCount="2740" xr:uid="{55F3F712-D107-403B-8BBD-F071FDB401BD}">
  <cacheSource type="worksheet">
    <worksheetSource name="Tabla1"/>
  </cacheSource>
  <cacheFields count="20">
    <cacheField name="FECHA RADICACIÓN SOLICITUD" numFmtId="14">
      <sharedItems containsNonDate="0" containsString="0" containsBlank="1"/>
    </cacheField>
    <cacheField name="NOMBRE COMPLETO ASOCIADO / CLIENTE" numFmtId="0">
      <sharedItems containsNonDate="0" containsString="0" containsBlank="1"/>
    </cacheField>
    <cacheField name="TIPO DOC." numFmtId="0">
      <sharedItems containsNonDate="0" containsString="0" containsBlank="1"/>
    </cacheField>
    <cacheField name="NÚMERO DOCUMENTO" numFmtId="0">
      <sharedItems containsNonDate="0" containsString="0" containsBlank="1"/>
    </cacheField>
    <cacheField name="OFICINA" numFmtId="0">
      <sharedItems containsNonDate="0" containsString="0" containsBlank="1"/>
    </cacheField>
    <cacheField name="CANAL DE RECEPCIÓN" numFmtId="0">
      <sharedItems containsNonDate="0" containsString="0" containsBlank="1"/>
    </cacheField>
    <cacheField name="TIPO DE SOLICITUD" numFmtId="0">
      <sharedItems containsNonDate="0" containsBlank="1" count="5">
        <m/>
        <s v="Felicitación" u="1"/>
        <s v="Petición" u="1"/>
        <s v="Queja" u="1"/>
        <s v="Reclamo" u="1"/>
      </sharedItems>
    </cacheField>
    <cacheField name="ASUNTO" numFmtId="0">
      <sharedItems containsNonDate="0" containsString="0" containsBlank="1"/>
    </cacheField>
    <cacheField name="CATEGORIA" numFmtId="0">
      <sharedItems containsNonDate="0" containsString="0" containsBlank="1"/>
    </cacheField>
    <cacheField name="DESCRIPCIÓN" numFmtId="0">
      <sharedItems containsNonDate="0" containsString="0" containsBlank="1"/>
    </cacheField>
    <cacheField name="FECHA REMISIÓN" numFmtId="14">
      <sharedItems containsNonDate="0" containsString="0" containsBlank="1"/>
    </cacheField>
    <cacheField name="FECHA LÍMITE RESPUESTA" numFmtId="14">
      <sharedItems containsSemiMixedTypes="0" containsNonDate="0" containsDate="1" containsString="0" minDate="1900-01-10T00:00:00" maxDate="1900-01-11T00:00:00"/>
    </cacheField>
    <cacheField name="RESPONSABLE" numFmtId="0">
      <sharedItems containsNonDate="0" containsString="0" containsBlank="1"/>
    </cacheField>
    <cacheField name="RESPUESTA EMITIDA" numFmtId="14">
      <sharedItems/>
    </cacheField>
    <cacheField name="FECHA EMISIÓN RESPUESTA" numFmtId="14">
      <sharedItems containsNonDate="0" containsString="0" containsBlank="1" count="1">
        <m/>
      </sharedItems>
    </cacheField>
    <cacheField name="TIEMPO DE RESPUESTA" numFmtId="1">
      <sharedItems containsSemiMixedTypes="0" containsString="0" containsNumber="1" containsInteger="1" minValue="1" maxValue="38542" count="32">
        <n v="38542"/>
        <n v="34" u="1"/>
        <n v="13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20" u="1"/>
        <n v="21" u="1"/>
        <n v="35" u="1"/>
        <n v="22" u="1"/>
        <n v="1" u="1"/>
        <n v="23" u="1"/>
        <n v="3" u="1"/>
        <n v="8" u="1"/>
        <n v="24" u="1"/>
        <n v="25" u="1"/>
        <n v="9" u="1"/>
        <n v="26" u="1"/>
        <n v="27" u="1"/>
        <n v="10" u="1"/>
        <n v="28" u="1"/>
        <n v="29" u="1"/>
        <n v="11" u="1"/>
        <n v="4" u="1"/>
        <n v="12" u="1"/>
      </sharedItems>
    </cacheField>
    <cacheField name="RESPONSABLE DE EMITIR RESPUESTA" numFmtId="0">
      <sharedItems containsNonDate="0" containsString="0" containsBlank="1"/>
    </cacheField>
    <cacheField name="MEDIO  RESPUESTA" numFmtId="0">
      <sharedItems containsNonDate="0" containsString="0" containsBlank="1"/>
    </cacheField>
    <cacheField name="ESTADO" numFmtId="0">
      <sharedItems containsNonDate="0" containsString="0" containsBlank="1"/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Alejandro SACC. Cuellar Cardona" refreshedDate="44984.432511226849" createdVersion="8" refreshedVersion="8" minRefreshableVersion="3" recordCount="2740" xr:uid="{ECB360C6-A0B9-4277-BA9B-BA4FDB70FF51}">
  <cacheSource type="worksheet">
    <worksheetSource name="Tabla1"/>
  </cacheSource>
  <cacheFields count="20">
    <cacheField name="FECHA RADICACIÓN SOLICITUD" numFmtId="14">
      <sharedItems containsNonDate="0" containsString="0" containsBlank="1"/>
    </cacheField>
    <cacheField name="NOMBRE COMPLETO ASOCIADO / CLIENTE" numFmtId="0">
      <sharedItems containsNonDate="0" containsString="0" containsBlank="1"/>
    </cacheField>
    <cacheField name="TIPO DOC." numFmtId="0">
      <sharedItems containsNonDate="0" containsString="0" containsBlank="1"/>
    </cacheField>
    <cacheField name="NÚMERO DOCUMENTO" numFmtId="0">
      <sharedItems containsNonDate="0" containsString="0" containsBlank="1"/>
    </cacheField>
    <cacheField name="OFICINA" numFmtId="0">
      <sharedItems containsNonDate="0" containsString="0" containsBlank="1"/>
    </cacheField>
    <cacheField name="CANAL DE RECEPCIÓN" numFmtId="0">
      <sharedItems containsNonDate="0" containsString="0" containsBlank="1"/>
    </cacheField>
    <cacheField name="TIPO DE SOLICITUD" numFmtId="0">
      <sharedItems containsNonDate="0" containsBlank="1" count="5">
        <m/>
        <s v="Felicitación" u="1"/>
        <s v="Petición" u="1"/>
        <s v="Queja" u="1"/>
        <s v="Reclamo" u="1"/>
      </sharedItems>
    </cacheField>
    <cacheField name="ASUNTO" numFmtId="0">
      <sharedItems containsNonDate="0" containsBlank="1" count="26">
        <m/>
        <s v="No atencion por no uso de tapabocas" u="1"/>
        <s v="Solicitud de información para afiliación o retiro" u="1"/>
        <s v="Solicitud de información privada" u="1"/>
        <s v="Inconformidad en elservicio" u="1"/>
        <s v="Solicitud_de_certificados" u="1"/>
        <s v="Queja" u="1"/>
        <s v="Información en el servicio" u="1"/>
        <s v="Derecho de petición" u="1"/>
        <s v="Inconformidad en el servicio" u="1"/>
        <s v="Cobros de pago realizados" u="1"/>
        <s v="Protección de datos personales" u="1"/>
        <s v="Reporte en centrales de información financiera" u="1"/>
        <s v="Estado_de_cuentas" u="1"/>
        <s v="Actualización de datos" u="1"/>
        <s v="No pago" u="1"/>
        <s v="Atención al cliente" u="1"/>
        <s v="Demora del servicio" u="1"/>
        <s v="Solicitud desmarcación 4x1000" u="1"/>
        <s v="Arreglos de cartera" u="1"/>
        <s v="Aclaración de morosidad" u="1"/>
        <s v="Página web" u="1"/>
        <s v="Devoluciones" u="1"/>
        <s v="Otros" u="1"/>
        <s v="Agradecimiento" u="1"/>
        <s v="Información_de_productos_o_servicios" u="1"/>
      </sharedItems>
    </cacheField>
    <cacheField name="CATEGORIA" numFmtId="0">
      <sharedItems containsNonDate="0" containsString="0" containsBlank="1"/>
    </cacheField>
    <cacheField name="DESCRIPCIÓN" numFmtId="0">
      <sharedItems containsNonDate="0" containsString="0" containsBlank="1"/>
    </cacheField>
    <cacheField name="FECHA REMISIÓN" numFmtId="14">
      <sharedItems containsNonDate="0" containsString="0" containsBlank="1"/>
    </cacheField>
    <cacheField name="FECHA LÍMITE RESPUESTA" numFmtId="14">
      <sharedItems containsSemiMixedTypes="0" containsNonDate="0" containsDate="1" containsString="0" minDate="1900-01-10T00:00:00" maxDate="1900-01-11T00:00:00"/>
    </cacheField>
    <cacheField name="RESPONSABLE" numFmtId="0">
      <sharedItems containsNonDate="0" containsString="0" containsBlank="1"/>
    </cacheField>
    <cacheField name="RESPUESTA EMITIDA" numFmtId="14">
      <sharedItems/>
    </cacheField>
    <cacheField name="FECHA EMISIÓN RESPUESTA" numFmtId="14">
      <sharedItems containsNonDate="0" containsString="0" containsBlank="1"/>
    </cacheField>
    <cacheField name="TIEMPO DE RESPUESTA" numFmtId="1">
      <sharedItems containsSemiMixedTypes="0" containsString="0" containsNumber="1" containsInteger="1" minValue="38542" maxValue="38542"/>
    </cacheField>
    <cacheField name="RESPONSABLE DE EMITIR RESPUESTA" numFmtId="0">
      <sharedItems containsNonDate="0" containsString="0" containsBlank="1"/>
    </cacheField>
    <cacheField name="MEDIO  RESPUESTA" numFmtId="0">
      <sharedItems containsNonDate="0" containsString="0" containsBlank="1"/>
    </cacheField>
    <cacheField name="ESTADO" numFmtId="0">
      <sharedItems containsNonDate="0" containsString="0" containsBlank="1"/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0"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  <r>
    <m/>
    <m/>
    <m/>
    <x v="0"/>
    <x v="0"/>
    <m/>
    <m/>
    <m/>
    <m/>
    <m/>
    <m/>
    <d v="1900-01-10T00:00:00"/>
    <m/>
    <s v="NO"/>
    <m/>
    <n v="38542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0"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  <r>
    <m/>
    <m/>
    <m/>
    <m/>
    <m/>
    <x v="0"/>
    <m/>
    <m/>
    <m/>
    <m/>
    <m/>
    <d v="1900-01-10T00:00:00"/>
    <m/>
    <s v="NO"/>
    <m/>
    <n v="38542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0"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  <r>
    <m/>
    <m/>
    <m/>
    <m/>
    <m/>
    <m/>
    <x v="0"/>
    <m/>
    <m/>
    <m/>
    <m/>
    <d v="1900-01-10T00:00:00"/>
    <m/>
    <s v="NO"/>
    <m/>
    <n v="38542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0"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  <r>
    <m/>
    <m/>
    <m/>
    <m/>
    <m/>
    <m/>
    <x v="0"/>
    <m/>
    <m/>
    <m/>
    <m/>
    <d v="1900-01-10T00:00:00"/>
    <m/>
    <s v="NO"/>
    <x v="0"/>
    <x v="0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0"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  <r>
    <m/>
    <m/>
    <m/>
    <m/>
    <m/>
    <m/>
    <x v="0"/>
    <x v="0"/>
    <m/>
    <m/>
    <m/>
    <d v="1900-01-10T00:00:00"/>
    <m/>
    <s v="NO"/>
    <m/>
    <n v="3854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41D6AD-8A88-4F8E-BAAE-457DC4B19427}" name="TablaDinámica7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4:B7" firstHeaderRow="1" firstDataRow="1" firstDataCol="1"/>
  <pivotFields count="20">
    <pivotField numFmtId="14" showAll="0"/>
    <pivotField dataField="1" showAll="0"/>
    <pivotField showAll="0"/>
    <pivotField axis="axisRow" showAll="0" sortType="descending">
      <items count="1991">
        <item m="1" x="342"/>
        <item m="1" x="141"/>
        <item m="1" x="631"/>
        <item m="1" x="1803"/>
        <item m="1" x="793"/>
        <item m="1" x="1899"/>
        <item m="1" x="359"/>
        <item m="1" x="733"/>
        <item m="1" x="453"/>
        <item m="1" x="965"/>
        <item m="1" x="708"/>
        <item m="1" x="1050"/>
        <item m="1" x="311"/>
        <item m="1" x="562"/>
        <item m="1" x="883"/>
        <item m="1" x="1914"/>
        <item m="1" x="645"/>
        <item m="1" x="713"/>
        <item m="1" x="172"/>
        <item m="1" x="1359"/>
        <item m="1" x="1300"/>
        <item m="1" x="1282"/>
        <item m="1" x="192"/>
        <item m="1" x="719"/>
        <item m="1" x="400"/>
        <item m="1" x="1714"/>
        <item m="1" x="518"/>
        <item m="1" x="1758"/>
        <item m="1" x="543"/>
        <item m="1" x="1873"/>
        <item m="1" x="1296"/>
        <item m="1" x="1655"/>
        <item m="1" x="473"/>
        <item m="1" x="770"/>
        <item m="1" x="45"/>
        <item m="1" x="271"/>
        <item m="1" x="823"/>
        <item m="1" x="1142"/>
        <item m="1" x="1866"/>
        <item m="1" x="348"/>
        <item m="1" x="505"/>
        <item m="1" x="731"/>
        <item m="1" x="2"/>
        <item m="1" x="495"/>
        <item m="1" x="999"/>
        <item m="1" x="120"/>
        <item m="1" x="1473"/>
        <item m="1" x="345"/>
        <item m="1" x="1809"/>
        <item m="1" x="706"/>
        <item m="1" x="135"/>
        <item m="1" x="455"/>
        <item m="1" x="426"/>
        <item m="1" x="488"/>
        <item m="1" x="1987"/>
        <item m="1" x="542"/>
        <item m="1" x="990"/>
        <item m="1" x="1104"/>
        <item m="1" x="574"/>
        <item m="1" x="1515"/>
        <item m="1" x="826"/>
        <item m="1" x="787"/>
        <item m="1" x="806"/>
        <item m="1" x="1920"/>
        <item m="1" x="664"/>
        <item m="1" x="274"/>
        <item m="1" x="1395"/>
        <item m="1" x="265"/>
        <item m="1" x="1952"/>
        <item m="1" x="1588"/>
        <item m="1" x="391"/>
        <item m="1" x="1127"/>
        <item m="1" x="536"/>
        <item m="1" x="848"/>
        <item m="1" x="288"/>
        <item m="1" x="1537"/>
        <item m="1" x="332"/>
        <item m="1" x="242"/>
        <item m="1" x="751"/>
        <item m="1" x="1280"/>
        <item m="1" x="1946"/>
        <item m="1" x="463"/>
        <item m="1" x="697"/>
        <item m="1" x="1097"/>
        <item m="1" x="744"/>
        <item m="1" x="255"/>
        <item m="1" x="1911"/>
        <item m="1" x="1388"/>
        <item m="1" x="217"/>
        <item m="1" x="1518"/>
        <item m="1" x="611"/>
        <item m="1" x="1368"/>
        <item m="1" x="61"/>
        <item m="1" x="1930"/>
        <item m="1" x="1919"/>
        <item m="1" x="1199"/>
        <item m="1" x="1836"/>
        <item m="1" x="1818"/>
        <item m="1" x="353"/>
        <item m="1" x="474"/>
        <item m="1" x="410"/>
        <item m="1" x="1523"/>
        <item m="1" x="30"/>
        <item m="1" x="1886"/>
        <item m="1" x="753"/>
        <item m="1" x="307"/>
        <item m="1" x="1795"/>
        <item m="1" x="1636"/>
        <item m="1" x="975"/>
        <item m="1" x="821"/>
        <item m="1" x="1352"/>
        <item m="1" x="1728"/>
        <item m="1" x="847"/>
        <item m="1" x="1928"/>
        <item m="1" x="775"/>
        <item m="1" x="1184"/>
        <item m="1" x="551"/>
        <item m="1" x="887"/>
        <item m="1" x="1053"/>
        <item m="1" x="1965"/>
        <item m="1" x="1217"/>
        <item m="1" x="1177"/>
        <item m="1" x="1227"/>
        <item m="1" x="1556"/>
        <item m="1" x="1256"/>
        <item m="1" x="448"/>
        <item m="1" x="206"/>
        <item m="1" x="1891"/>
        <item m="1" x="1389"/>
        <item m="1" x="1118"/>
        <item m="1" x="315"/>
        <item m="1" x="39"/>
        <item m="1" x="1507"/>
        <item m="1" x="1221"/>
        <item m="1" x="1937"/>
        <item m="1" x="1257"/>
        <item m="1" x="1103"/>
        <item m="1" x="238"/>
        <item m="1" x="1536"/>
        <item m="1" x="890"/>
        <item m="1" x="845"/>
        <item m="1" x="972"/>
        <item m="1" x="1"/>
        <item m="1" x="548"/>
        <item m="1" x="1868"/>
        <item m="1" x="556"/>
        <item m="1" x="612"/>
        <item m="1" x="1020"/>
        <item m="1" x="1909"/>
        <item m="1" x="756"/>
        <item m="1" x="283"/>
        <item m="1" x="278"/>
        <item m="1" x="740"/>
        <item m="1" x="1847"/>
        <item m="1" x="661"/>
        <item m="1" x="1513"/>
        <item m="1" x="24"/>
        <item m="1" x="1001"/>
        <item m="1" x="330"/>
        <item m="1" x="1088"/>
        <item m="1" x="291"/>
        <item m="1" x="850"/>
        <item m="1" x="1087"/>
        <item m="1" x="1603"/>
        <item m="1" x="1065"/>
        <item m="1" x="1306"/>
        <item m="1" x="1599"/>
        <item m="1" x="650"/>
        <item m="1" x="730"/>
        <item m="1" x="715"/>
        <item m="1" x="572"/>
        <item m="1" x="1283"/>
        <item m="1" x="70"/>
        <item m="1" x="29"/>
        <item m="1" x="550"/>
        <item m="1" x="523"/>
        <item m="1" x="876"/>
        <item m="1" x="1277"/>
        <item m="1" x="14"/>
        <item m="1" x="31"/>
        <item m="1" x="889"/>
        <item m="1" x="36"/>
        <item m="1" x="3"/>
        <item m="1" x="899"/>
        <item m="1" x="610"/>
        <item m="1" x="1680"/>
        <item m="1" x="553"/>
        <item m="1" x="1502"/>
        <item m="1" x="1017"/>
        <item m="1" x="919"/>
        <item m="1" x="1957"/>
        <item m="1" x="1804"/>
        <item m="1" x="935"/>
        <item m="1" x="983"/>
        <item m="1" x="1498"/>
        <item m="1" x="394"/>
        <item m="1" x="1906"/>
        <item m="1" x="544"/>
        <item m="1" x="752"/>
        <item m="1" x="248"/>
        <item m="1" x="487"/>
        <item m="1" x="1371"/>
        <item m="1" x="66"/>
        <item m="1" x="698"/>
        <item m="1" x="93"/>
        <item m="1" x="973"/>
        <item m="1" x="1110"/>
        <item m="1" x="898"/>
        <item m="1" x="1326"/>
        <item m="1" x="993"/>
        <item m="1" x="721"/>
        <item m="1" x="1478"/>
        <item m="1" x="139"/>
        <item m="1" x="1156"/>
        <item m="1" x="1403"/>
        <item m="1" x="1046"/>
        <item m="1" x="286"/>
        <item m="1" x="529"/>
        <item m="1" x="714"/>
        <item m="1" x="1608"/>
        <item m="1" x="998"/>
        <item m="1" x="1181"/>
        <item m="1" x="1129"/>
        <item m="1" x="460"/>
        <item m="1" x="1544"/>
        <item m="1" x="1080"/>
        <item m="1" x="1648"/>
        <item m="1" x="1085"/>
        <item m="1" x="1436"/>
        <item m="1" x="1598"/>
        <item m="1" x="937"/>
        <item m="1" x="273"/>
        <item m="1" x="1880"/>
        <item m="1" x="789"/>
        <item m="1" x="788"/>
        <item m="1" x="1152"/>
        <item m="1" x="1742"/>
        <item m="1" x="582"/>
        <item m="1" x="804"/>
        <item m="1" x="1572"/>
        <item m="1" x="865"/>
        <item m="1" x="1437"/>
        <item m="1" x="406"/>
        <item m="1" x="834"/>
        <item m="1" x="1663"/>
        <item m="1" x="1115"/>
        <item m="1" x="1927"/>
        <item m="1" x="1453"/>
        <item m="1" x="475"/>
        <item m="1" x="1841"/>
        <item m="1" x="1641"/>
        <item m="1" x="908"/>
        <item m="1" x="681"/>
        <item m="1" x="1799"/>
        <item m="1" x="512"/>
        <item m="1" x="1208"/>
        <item m="1" x="1356"/>
        <item m="1" x="1698"/>
        <item m="1" x="218"/>
        <item m="1" x="1102"/>
        <item m="1" x="1278"/>
        <item m="1" x="1461"/>
        <item m="1" x="725"/>
        <item m="1" x="1970"/>
        <item m="1" x="1251"/>
        <item m="1" x="385"/>
        <item m="1" x="1835"/>
        <item m="1" x="47"/>
        <item m="1" x="313"/>
        <item m="1" x="1428"/>
        <item m="1" x="1341"/>
        <item m="1" x="900"/>
        <item m="1" x="1279"/>
        <item m="1" x="358"/>
        <item m="1" x="1887"/>
        <item m="1" x="918"/>
        <item m="1" x="825"/>
        <item m="1" x="547"/>
        <item m="1" x="1514"/>
        <item m="1" x="741"/>
        <item m="1" x="1191"/>
        <item m="1" x="1373"/>
        <item m="1" x="1960"/>
        <item m="1" x="568"/>
        <item m="1" x="277"/>
        <item m="1" x="1320"/>
        <item m="1" x="907"/>
        <item m="1" x="95"/>
        <item m="1" x="1445"/>
        <item m="1" x="1161"/>
        <item m="1" x="585"/>
        <item m="1" x="1270"/>
        <item m="1" x="1849"/>
        <item m="1" x="1923"/>
        <item m="1" x="980"/>
        <item m="1" x="794"/>
        <item m="1" x="1870"/>
        <item m="1" x="1486"/>
        <item m="1" x="357"/>
        <item m="1" x="20"/>
        <item m="1" x="267"/>
        <item m="1" x="1903"/>
        <item m="1" x="1479"/>
        <item m="1" x="771"/>
        <item m="1" x="1031"/>
        <item m="1" x="276"/>
        <item m="1" x="1171"/>
        <item m="1" x="1918"/>
        <item m="1" x="532"/>
        <item m="1" x="1310"/>
        <item m="1" x="1116"/>
        <item m="1" x="1695"/>
        <item m="1" x="717"/>
        <item m="1" x="1826"/>
        <item m="1" x="468"/>
        <item m="1" x="325"/>
        <item m="1" x="145"/>
        <item m="1" x="1457"/>
        <item m="1" x="1969"/>
        <item m="1" x="1645"/>
        <item m="1" x="1776"/>
        <item m="1" x="1751"/>
        <item m="1" x="1012"/>
        <item m="1" x="429"/>
        <item m="1" x="1674"/>
        <item m="1" x="1832"/>
        <item m="1" x="914"/>
        <item m="1" x="461"/>
        <item m="1" x="521"/>
        <item m="1" x="696"/>
        <item m="1" x="1512"/>
        <item m="1" x="1662"/>
        <item m="1" x="1649"/>
        <item m="1" x="1125"/>
        <item m="1" x="705"/>
        <item m="1" x="1377"/>
        <item m="1" x="416"/>
        <item m="1" x="510"/>
        <item m="1" x="1288"/>
        <item m="1" x="1614"/>
        <item m="1" x="1504"/>
        <item m="1" x="224"/>
        <item m="1" x="1035"/>
        <item m="1" x="60"/>
        <item m="1" x="928"/>
        <item m="1" x="1040"/>
        <item m="1" x="1786"/>
        <item m="1" x="1253"/>
        <item m="1" x="174"/>
        <item m="1" x="1725"/>
        <item m="1" x="161"/>
        <item m="1" x="1130"/>
        <item m="1" x="946"/>
        <item m="1" x="888"/>
        <item m="1" x="690"/>
        <item m="1" x="1071"/>
        <item m="1" x="372"/>
        <item m="1" x="1215"/>
        <item m="1" x="1396"/>
        <item m="1" x="925"/>
        <item m="1" x="233"/>
        <item m="1" x="1415"/>
        <item m="1" x="509"/>
        <item m="1" x="534"/>
        <item m="1" x="1077"/>
        <item m="1" x="10"/>
        <item m="1" x="167"/>
        <item m="1" x="1263"/>
        <item m="1" x="1163"/>
        <item m="1" x="1190"/>
        <item m="1" x="1622"/>
        <item m="1" x="26"/>
        <item m="1" x="251"/>
        <item m="1" x="1365"/>
        <item m="1" x="341"/>
        <item m="1" x="156"/>
        <item m="1" x="827"/>
        <item m="1" x="7"/>
        <item m="1" x="82"/>
        <item m="1" x="700"/>
        <item m="1" x="155"/>
        <item m="1" x="679"/>
        <item m="1" x="1756"/>
        <item m="1" x="875"/>
        <item m="1" x="1634"/>
        <item m="1" x="1376"/>
        <item m="1" x="83"/>
        <item m="1" x="1577"/>
        <item m="1" x="1522"/>
        <item m="1" x="136"/>
        <item m="1" x="626"/>
        <item m="1" x="1441"/>
        <item m="1" x="1632"/>
        <item m="1" x="289"/>
        <item m="1" x="982"/>
        <item m="1" x="903"/>
        <item m="1" x="707"/>
        <item m="1" x="760"/>
        <item m="1" x="1149"/>
        <item m="1" x="1133"/>
        <item m="1" x="77"/>
        <item m="1" x="1302"/>
        <item m="1" x="1093"/>
        <item m="1" x="1338"/>
        <item m="1" x="943"/>
        <item m="1" x="1064"/>
        <item m="1" x="1760"/>
        <item m="1" x="649"/>
        <item m="1" x="306"/>
        <item m="1" x="915"/>
        <item m="1" x="1810"/>
        <item m="1" x="762"/>
        <item m="1" x="1186"/>
        <item m="1" x="1189"/>
        <item m="1" x="739"/>
        <item m="1" x="347"/>
        <item m="1" x="743"/>
        <item m="1" x="1542"/>
        <item m="1" x="428"/>
        <item m="1" x="1784"/>
        <item m="1" x="1448"/>
        <item m="1" x="1637"/>
        <item m="1" x="417"/>
        <item m="1" x="530"/>
        <item m="1" x="777"/>
        <item m="1" x="1726"/>
        <item m="1" x="1332"/>
        <item m="1" x="732"/>
        <item m="1" x="298"/>
        <item m="1" x="1095"/>
        <item m="1" x="1718"/>
        <item m="1" x="683"/>
        <item m="1" x="812"/>
        <item m="1" x="710"/>
        <item m="1" x="1739"/>
        <item m="1" x="221"/>
        <item m="1" x="1113"/>
        <item m="1" x="590"/>
        <item m="1" x="1094"/>
        <item m="1" x="1629"/>
        <item m="1" x="1770"/>
        <item m="1" x="343"/>
        <item m="1" x="87"/>
        <item m="1" x="1915"/>
        <item m="1" x="1274"/>
        <item m="1" x="640"/>
        <item m="1" x="1452"/>
        <item m="1" x="1044"/>
        <item m="1" x="180"/>
        <item m="1" x="285"/>
        <item m="1" x="1831"/>
        <item m="1" x="333"/>
        <item m="1" x="1259"/>
        <item m="1" x="486"/>
        <item m="1" x="137"/>
        <item m="1" x="275"/>
        <item m="1" x="1458"/>
        <item m="1" x="413"/>
        <item m="1" x="113"/>
        <item m="1" x="1961"/>
        <item m="1" x="1254"/>
        <item m="1" x="181"/>
        <item m="1" x="1474"/>
        <item m="1" x="1246"/>
        <item m="1" x="73"/>
        <item m="1" x="817"/>
        <item m="1" x="1699"/>
        <item m="1" x="1048"/>
        <item m="1" x="1576"/>
        <item m="1" x="1357"/>
        <item m="1" x="1324"/>
        <item m="1" x="1724"/>
        <item m="1" x="1858"/>
        <item m="1" x="320"/>
        <item m="1" x="1096"/>
        <item m="1" x="1459"/>
        <item m="1" x="111"/>
        <item m="1" x="1272"/>
        <item m="1" x="1321"/>
        <item m="1" x="1538"/>
        <item m="1" x="1520"/>
        <item m="1" x="839"/>
        <item m="1" x="1958"/>
        <item m="1" x="1179"/>
        <item m="1" x="1922"/>
        <item m="1" x="305"/>
        <item m="1" x="1874"/>
        <item m="1" x="149"/>
        <item m="1" x="796"/>
        <item m="1" x="476"/>
        <item m="1" x="745"/>
        <item m="1" x="1244"/>
        <item m="1" x="692"/>
        <item m="1" x="170"/>
        <item m="1" x="168"/>
        <item m="1" x="678"/>
        <item m="1" x="1054"/>
        <item m="1" x="179"/>
        <item m="1" x="985"/>
        <item m="1" x="1908"/>
        <item m="1" x="287"/>
        <item m="1" x="738"/>
        <item m="1" x="1500"/>
        <item m="1" x="1489"/>
        <item m="1" x="1140"/>
        <item m="1" x="615"/>
        <item m="1" x="418"/>
        <item m="1" x="159"/>
        <item m="1" x="1773"/>
        <item m="1" x="1517"/>
        <item m="1" x="1755"/>
        <item m="1" x="782"/>
        <item m="1" x="102"/>
        <item m="1" x="587"/>
        <item m="1" x="235"/>
        <item m="1" x="1128"/>
        <item m="1" x="434"/>
        <item m="1" x="720"/>
        <item m="1" x="1499"/>
        <item m="1" x="955"/>
        <item m="1" x="618"/>
        <item m="1" x="1765"/>
        <item m="1" x="1019"/>
        <item m="1" x="832"/>
        <item m="1" x="1433"/>
        <item m="1" x="511"/>
        <item m="1" x="1808"/>
        <item m="1" x="319"/>
        <item m="1" x="1549"/>
        <item m="1" x="465"/>
        <item m="1" x="1862"/>
        <item m="1" x="415"/>
        <item m="1" x="904"/>
        <item m="1" x="294"/>
        <item m="1" x="173"/>
        <item m="1" x="947"/>
        <item m="1" x="1871"/>
        <item m="1" x="838"/>
        <item m="1" x="675"/>
        <item m="1" x="1639"/>
        <item m="1" x="1496"/>
        <item m="1" x="37"/>
        <item m="1" x="72"/>
        <item m="1" x="1575"/>
        <item m="1" x="557"/>
        <item m="1" x="258"/>
        <item m="1" x="1881"/>
        <item m="1" x="147"/>
        <item m="1" x="1706"/>
        <item m="1" x="1228"/>
        <item m="1" x="634"/>
        <item m="1" x="1419"/>
        <item m="1" x="1335"/>
        <item m="1" x="1790"/>
        <item m="1" x="1223"/>
        <item m="1" x="1792"/>
        <item m="1" x="1262"/>
        <item m="1" x="693"/>
        <item m="1" x="579"/>
        <item m="1" x="1158"/>
        <item m="1" x="1337"/>
        <item m="1" x="795"/>
        <item m="1" x="1665"/>
        <item m="1" x="33"/>
        <item m="1" x="1076"/>
        <item m="1" x="628"/>
        <item m="1" x="314"/>
        <item m="1" x="134"/>
        <item m="1" x="300"/>
        <item m="1" x="1201"/>
        <item m="1" x="867"/>
        <item m="1" x="1450"/>
        <item m="1" x="1387"/>
        <item m="1" x="86"/>
        <item m="1" x="92"/>
        <item m="1" x="1343"/>
        <item m="1" x="1785"/>
        <item m="1" x="1681"/>
        <item m="1" x="641"/>
        <item m="1" x="1796"/>
        <item m="1" x="528"/>
        <item m="1" x="1234"/>
        <item m="1" x="924"/>
        <item m="1" x="249"/>
        <item m="1" x="119"/>
        <item m="1" x="616"/>
        <item m="1" x="565"/>
        <item m="1" x="1364"/>
        <item m="1" x="1472"/>
        <item m="1" x="1834"/>
        <item m="1" x="1092"/>
        <item m="1" x="393"/>
        <item m="1" x="1292"/>
        <item m="1" x="1030"/>
        <item m="1" x="1702"/>
        <item m="1" x="1136"/>
        <item m="1" x="212"/>
        <item m="1" x="1740"/>
        <item m="1" x="171"/>
        <item m="1" x="1239"/>
        <item m="1" x="1409"/>
        <item m="1" x="405"/>
        <item m="1" x="1117"/>
        <item m="1" x="1578"/>
        <item m="1" x="327"/>
        <item m="1" x="818"/>
        <item m="1" x="1484"/>
        <item m="1" x="1531"/>
        <item m="1" x="1463"/>
        <item m="1" x="1602"/>
        <item m="1" x="1471"/>
        <item m="1" x="986"/>
        <item m="1" x="1212"/>
        <item m="1" x="1169"/>
        <item m="1" x="1547"/>
        <item m="1" x="213"/>
        <item m="1" x="322"/>
        <item m="1" x="1312"/>
        <item m="1" x="1034"/>
        <item m="1" x="1216"/>
        <item m="1" x="200"/>
        <item m="1" x="970"/>
        <item m="1" x="1100"/>
        <item m="1" x="1741"/>
        <item m="1" x="1345"/>
        <item m="1" x="22"/>
        <item m="1" x="191"/>
        <item m="1" x="1132"/>
        <item m="1" x="988"/>
        <item m="1" x="1720"/>
        <item m="1" x="176"/>
        <item m="1" x="97"/>
        <item m="1" x="1497"/>
        <item m="1" x="1560"/>
        <item m="1" x="1083"/>
        <item m="1" x="655"/>
        <item m="1" x="754"/>
        <item m="1" x="260"/>
        <item m="1" x="1753"/>
        <item m="1" x="1010"/>
        <item m="1" x="563"/>
        <item m="1" x="5"/>
        <item m="1" x="1043"/>
        <item m="1" x="642"/>
        <item m="1" x="1007"/>
        <item m="1" x="803"/>
        <item m="1" x="597"/>
        <item m="1" x="746"/>
        <item m="1" x="1336"/>
        <item m="1" x="866"/>
        <item m="1" x="193"/>
        <item m="1" x="240"/>
        <item m="1" x="1226"/>
        <item m="1" x="1708"/>
        <item m="1" x="726"/>
        <item m="1" x="1532"/>
        <item m="1" x="43"/>
        <item m="1" x="261"/>
        <item m="1" x="59"/>
        <item m="1" x="571"/>
        <item m="1" x="1109"/>
        <item m="1" x="1313"/>
        <item m="1" x="1671"/>
        <item m="1" x="1510"/>
        <item m="1" x="497"/>
        <item m="1" x="1885"/>
        <item m="1" x="390"/>
        <item m="1" x="639"/>
        <item m="1" x="1182"/>
        <item m="1" x="338"/>
        <item m="1" x="1745"/>
        <item m="1" x="392"/>
        <item m="1" x="150"/>
        <item m="1" x="431"/>
        <item m="1" x="491"/>
        <item m="1" x="540"/>
        <item m="1" x="151"/>
        <item m="1" x="395"/>
        <item m="1" x="1135"/>
        <item m="1" x="961"/>
        <item m="1" x="763"/>
        <item m="1" x="1527"/>
        <item m="1" x="1355"/>
        <item m="1" x="1250"/>
        <item m="1" x="1378"/>
        <item m="1" x="1989"/>
        <item m="1" x="1440"/>
        <item m="1" x="1612"/>
        <item m="1" x="952"/>
        <item m="1" x="1668"/>
        <item m="1" x="1519"/>
        <item m="1" x="971"/>
        <item m="1" x="737"/>
        <item m="1" x="1372"/>
        <item m="1" x="1311"/>
        <item m="1" x="459"/>
        <item m="1" x="1317"/>
        <item m="1" x="1243"/>
        <item m="1" x="1534"/>
        <item m="1" x="1198"/>
        <item m="1" x="828"/>
        <item m="1" x="1797"/>
        <item m="1" x="1669"/>
        <item m="1" x="1679"/>
        <item m="1" x="1896"/>
        <item m="1" x="1098"/>
        <item m="1" x="606"/>
        <item m="1" x="214"/>
        <item m="1" x="198"/>
        <item m="1" x="164"/>
        <item m="1" x="992"/>
        <item m="1" x="196"/>
        <item m="1" x="76"/>
        <item m="1" x="1427"/>
        <item m="1" x="934"/>
        <item m="1" x="1860"/>
        <item m="1" x="1401"/>
        <item m="1" x="1778"/>
        <item m="1" x="94"/>
        <item m="1" x="243"/>
        <item m="1" x="966"/>
        <item m="1" x="786"/>
        <item m="1" x="402"/>
        <item m="1" x="940"/>
        <item m="1" x="1353"/>
        <item m="1" x="676"/>
        <item m="1" x="701"/>
        <item m="1" x="1934"/>
        <item m="1" x="1921"/>
        <item m="1" x="479"/>
        <item m="1" x="101"/>
        <item m="1" x="905"/>
        <item m="1" x="71"/>
        <item m="1" x="371"/>
        <item m="1" x="1481"/>
        <item m="1" x="1524"/>
        <item m="1" x="361"/>
        <item m="1" x="1027"/>
        <item m="1" x="360"/>
        <item m="1" x="9"/>
        <item m="1" x="808"/>
        <item m="1" x="1206"/>
        <item m="1" x="1167"/>
        <item m="1" x="879"/>
        <item m="1" x="470"/>
        <item m="1" x="1462"/>
        <item m="1" x="1146"/>
        <item m="1" x="1533"/>
        <item m="1" x="1183"/>
        <item m="1" x="1446"/>
        <item m="1" x="388"/>
        <item m="1" x="1631"/>
        <item m="1" x="184"/>
        <item m="1" x="602"/>
        <item m="1" x="252"/>
        <item m="1" x="916"/>
        <item m="1" x="1304"/>
        <item m="1" x="1059"/>
        <item m="1" x="1291"/>
        <item m="1" x="768"/>
        <item m="1" x="801"/>
        <item m="1" x="1033"/>
        <item m="1" x="1569"/>
        <item m="1" x="1754"/>
        <item m="1" x="1600"/>
        <item m="1" x="1399"/>
        <item m="1" x="223"/>
        <item m="1" x="742"/>
        <item m="1" x="202"/>
        <item m="1" x="1905"/>
        <item m="1" x="858"/>
        <item m="1" x="1730"/>
        <item m="1" x="148"/>
        <item m="1" x="1411"/>
        <item m="1" x="1800"/>
        <item m="1" x="1678"/>
        <item m="1" x="1155"/>
        <item m="1" x="1682"/>
        <item m="1" x="1138"/>
        <item m="1" x="1525"/>
        <item m="1" x="1236"/>
        <item m="1" x="1986"/>
        <item m="1" x="17"/>
        <item m="1" x="1917"/>
        <item m="1" x="1530"/>
        <item m="1" x="1567"/>
        <item m="1" x="1973"/>
        <item m="1" x="1430"/>
        <item m="1" x="1646"/>
        <item m="1" x="1540"/>
        <item m="1" x="1082"/>
        <item m="1" x="132"/>
        <item m="1" x="836"/>
        <item m="1" x="1172"/>
        <item m="1" x="386"/>
        <item m="1" x="15"/>
        <item m="1" x="1344"/>
        <item m="1" x="462"/>
        <item m="1" x="41"/>
        <item m="1" x="1623"/>
        <item m="1" x="632"/>
        <item m="1" x="1464"/>
        <item m="1" x="1289"/>
        <item m="1" x="843"/>
        <item m="1" x="1954"/>
        <item m="1" x="471"/>
        <item m="1" x="190"/>
        <item m="1" x="421"/>
        <item m="1" x="1592"/>
        <item m="1" x="1392"/>
        <item m="1" x="80"/>
        <item m="1" x="1261"/>
        <item m="1" x="1647"/>
        <item m="1" x="226"/>
        <item m="1" x="408"/>
        <item m="1" x="282"/>
        <item m="1" x="1562"/>
        <item m="1" x="841"/>
        <item m="1" x="893"/>
        <item m="1" x="987"/>
        <item m="1" x="1820"/>
        <item m="1" x="1660"/>
        <item m="1" x="1126"/>
        <item m="1" x="58"/>
        <item m="1" x="210"/>
        <item m="1" x="519"/>
        <item m="1" x="74"/>
        <item m="1" x="1418"/>
        <item m="1" x="399"/>
        <item m="1" x="126"/>
        <item m="1" x="1802"/>
        <item m="1" x="1844"/>
        <item m="1" x="1225"/>
        <item m="1" x="663"/>
        <item m="1" x="444"/>
        <item m="1" x="873"/>
        <item m="1" x="1393"/>
        <item m="1" x="545"/>
        <item m="1" x="1516"/>
        <item m="1" x="897"/>
        <item m="1" x="927"/>
        <item m="1" x="1716"/>
        <item m="1" x="27"/>
        <item m="1" x="831"/>
        <item m="1" x="552"/>
        <item m="1" x="892"/>
        <item m="1" x="229"/>
        <item m="1" x="1068"/>
        <item m="1" x="266"/>
        <item m="1" x="1743"/>
        <item m="1" x="734"/>
        <item m="1" x="1439"/>
        <item m="1" x="1180"/>
        <item m="1" x="409"/>
        <item m="1" x="1316"/>
        <item m="1" x="669"/>
        <item m="1" x="1369"/>
        <item m="1" x="1867"/>
        <item m="1" x="105"/>
        <item m="1" x="310"/>
        <item m="1" x="1402"/>
        <item m="1" x="1939"/>
        <item m="1" x="75"/>
        <item m="1" x="541"/>
        <item m="1" x="703"/>
        <item m="1" x="520"/>
        <item m="1" x="842"/>
        <item m="1" x="810"/>
        <item m="1" x="886"/>
        <item m="1" x="133"/>
        <item m="1" x="1192"/>
        <item m="1" x="65"/>
        <item m="1" x="772"/>
        <item m="1" x="280"/>
        <item m="1" x="1788"/>
        <item m="1" x="1297"/>
        <item m="1" x="259"/>
        <item m="1" x="152"/>
        <item m="1" x="375"/>
        <item m="1" x="1242"/>
        <item m="1" x="570"/>
        <item m="1" x="1090"/>
        <item m="1" x="1879"/>
        <item m="1" x="1144"/>
        <item m="1" x="779"/>
        <item m="1" x="1175"/>
        <item m="1" x="1824"/>
        <item m="1" x="424"/>
        <item m="1" x="822"/>
        <item m="1" x="819"/>
        <item m="1" x="1590"/>
        <item m="1" x="1164"/>
        <item m="1" x="686"/>
        <item m="1" x="1894"/>
        <item m="1" x="1750"/>
        <item m="1" x="1230"/>
        <item m="1" x="1902"/>
        <item m="1" x="1967"/>
        <item m="1" x="121"/>
        <item m="1" x="1794"/>
        <item m="1" x="674"/>
        <item m="1" x="35"/>
        <item m="1" x="1455"/>
        <item m="1" x="1049"/>
        <item m="1" x="1366"/>
        <item m="1" x="1414"/>
        <item m="1" x="158"/>
        <item m="1" x="1423"/>
        <item m="1" x="142"/>
        <item m="1" x="1774"/>
        <item m="1" x="1971"/>
        <item m="1" x="621"/>
        <item m="1" x="1081"/>
        <item m="1" x="1869"/>
        <item m="1" x="936"/>
        <item m="1" x="1717"/>
        <item m="1" x="1477"/>
        <item m="1" x="1258"/>
        <item m="1" x="6"/>
        <item m="1" x="1404"/>
        <item m="1" x="1334"/>
        <item m="1" x="933"/>
        <item m="1" x="613"/>
        <item m="1" x="844"/>
        <item m="1" x="331"/>
        <item m="1" x="1123"/>
        <item m="1" x="537"/>
        <item m="1" x="1008"/>
        <item m="1" x="1658"/>
        <item m="1" x="477"/>
        <item m="1" x="496"/>
        <item m="1" x="499"/>
        <item m="1" x="1633"/>
        <item m="1" x="1604"/>
        <item m="1" x="1625"/>
        <item m="1" x="1897"/>
        <item m="1" x="1013"/>
        <item m="1" x="1854"/>
        <item m="1" x="1299"/>
        <item m="1" x="131"/>
        <item m="1" x="114"/>
        <item m="1" x="117"/>
        <item m="1" x="140"/>
        <item m="1" x="123"/>
        <item m="1" x="969"/>
        <item m="1" x="979"/>
        <item m="1" x="564"/>
        <item m="1" x="581"/>
        <item m="1" x="312"/>
        <item m="1" x="492"/>
        <item m="1" x="232"/>
        <item m="1" x="546"/>
        <item m="1" x="108"/>
        <item m="1" x="1827"/>
        <item m="1" x="620"/>
        <item m="1" x="318"/>
        <item m="1" x="1697"/>
        <item m="1" x="346"/>
        <item m="1" x="1154"/>
        <item m="1" x="1606"/>
        <item m="1" x="765"/>
        <item m="1" x="153"/>
        <item m="1" x="467"/>
        <item m="1" x="1016"/>
        <item m="1" x="1023"/>
        <item m="1" x="991"/>
        <item m="1" x="457"/>
        <item m="1" x="130"/>
        <item m="1" x="667"/>
        <item m="1" x="1224"/>
        <item m="1" x="1101"/>
        <item m="1" x="1972"/>
        <item m="1" x="1898"/>
        <item m="1" x="215"/>
        <item m="1" x="188"/>
        <item m="1" x="699"/>
        <item m="1" x="1483"/>
        <item m="1" x="1812"/>
        <item m="1" x="42"/>
        <item m="1" x="851"/>
        <item m="1" x="239"/>
        <item m="1" x="773"/>
        <item m="1" x="231"/>
        <item m="1" x="1659"/>
        <item m="1" x="1005"/>
        <item m="1" x="718"/>
        <item m="1" x="423"/>
        <item m="1" x="1421"/>
        <item m="1" x="1966"/>
        <item m="1" x="724"/>
        <item m="1" x="1009"/>
        <item m="1" x="1872"/>
        <item m="1" x="1521"/>
        <item m="1" x="1828"/>
        <item m="1" x="1490"/>
        <item m="1" x="1362"/>
        <item m="1" x="257"/>
        <item m="1" x="682"/>
        <item m="1" x="1817"/>
        <item m="1" x="1232"/>
        <item m="1" x="1408"/>
        <item m="1" x="1747"/>
        <item m="1" x="593"/>
        <item m="1" x="316"/>
        <item m="1" x="1042"/>
        <item m="1" x="1241"/>
        <item m="1" x="1840"/>
        <item m="1" x="57"/>
        <item m="1" x="1400"/>
        <item m="1" x="783"/>
        <item m="1" x="704"/>
        <item m="1" x="1620"/>
        <item m="1" x="381"/>
        <item m="1" x="443"/>
        <item m="1" x="25"/>
        <item m="1" x="1354"/>
        <item m="1" x="1806"/>
        <item m="1" x="635"/>
        <item m="1" x="1561"/>
        <item m="1" x="666"/>
        <item m="1" x="1485"/>
        <item m="1" x="368"/>
        <item m="1" x="594"/>
        <item m="1" x="764"/>
        <item m="1" x="1955"/>
        <item m="1" x="517"/>
        <item m="1" x="1120"/>
        <item m="1" x="250"/>
        <item m="1" x="508"/>
        <item m="1" x="1677"/>
        <item m="1" x="1559"/>
        <item m="1" x="456"/>
        <item m="1" x="1011"/>
        <item m="1" x="441"/>
        <item m="1" x="1597"/>
        <item m="1" x="802"/>
        <item m="1" x="440"/>
        <item m="1" x="1916"/>
        <item m="1" x="672"/>
        <item m="1" x="366"/>
        <item m="1" x="352"/>
        <item m="1" x="1021"/>
        <item m="1" x="1363"/>
        <item m="1" x="1565"/>
        <item m="1" x="728"/>
        <item m="1" x="1693"/>
        <item m="1" x="48"/>
        <item m="1" x="539"/>
        <item m="1" x="1056"/>
        <item m="1" x="1079"/>
        <item m="1" x="1686"/>
        <item m="1" x="835"/>
        <item m="1" x="1238"/>
        <item m="1" x="1696"/>
        <item m="1" x="482"/>
        <item m="1" x="1638"/>
        <item m="1" x="1591"/>
        <item m="1" x="1000"/>
        <item m="1" x="1842"/>
        <item m="1" x="712"/>
        <item m="1" x="1168"/>
        <item m="1" x="64"/>
        <item m="1" x="339"/>
        <item m="1" x="328"/>
        <item m="1" x="604"/>
        <item m="1" x="891"/>
        <item m="1" x="1166"/>
        <item m="1" x="1157"/>
        <item m="1" x="861"/>
        <item m="1" x="864"/>
        <item m="1" x="1413"/>
        <item m="1" x="560"/>
        <item m="1" x="1141"/>
        <item m="1" x="535"/>
        <item m="1" x="1381"/>
        <item m="1" x="814"/>
        <item m="1" x="1390"/>
        <item m="1" x="1360"/>
        <item m="1" x="1664"/>
        <item m="1" x="1692"/>
        <item m="1" x="1131"/>
        <item m="1" x="1380"/>
        <item m="1" x="829"/>
        <item m="1" x="1667"/>
        <item m="1" x="296"/>
        <item m="1" x="780"/>
        <item m="1" x="281"/>
        <item m="1" x="230"/>
        <item m="1" x="1940"/>
        <item m="1" x="1959"/>
        <item m="1" x="1643"/>
        <item m="1" x="1611"/>
        <item m="1" x="480"/>
        <item m="1" x="1058"/>
        <item m="1" x="736"/>
        <item m="1" x="1586"/>
        <item m="1" x="219"/>
        <item m="1" x="1574"/>
        <item m="1" x="1066"/>
        <item m="1" x="182"/>
        <item m="1" x="160"/>
        <item m="1" x="1022"/>
        <item m="1" x="442"/>
        <item m="1" x="1864"/>
        <item m="1" x="447"/>
        <item m="1" x="197"/>
        <item m="1" x="1892"/>
        <item m="1" x="1269"/>
        <item m="1" x="1015"/>
        <item m="1" x="438"/>
        <item m="1" x="1543"/>
        <item m="1" x="143"/>
        <item m="1" x="695"/>
        <item m="1" x="995"/>
        <item m="1" x="1252"/>
        <item m="1" x="124"/>
        <item m="1" x="614"/>
        <item m="1" x="1454"/>
        <item m="1" x="588"/>
        <item m="1" x="32"/>
        <item m="1" x="1948"/>
        <item m="1" x="798"/>
        <item m="1" x="225"/>
        <item m="1" x="1651"/>
        <item m="1" x="464"/>
        <item m="1" x="749"/>
        <item m="1" x="485"/>
        <item m="1" x="211"/>
        <item m="1" x="1619"/>
        <item m="1" x="1654"/>
        <item m="1" x="1683"/>
        <item m="1" x="1106"/>
        <item m="1" x="513"/>
        <item m="1" x="1953"/>
        <item m="1" x="1635"/>
        <item m="1" x="774"/>
        <item m="1" x="216"/>
        <item m="1" x="1595"/>
        <item m="1" x="776"/>
        <item m="1" x="1883"/>
        <item m="1" x="1924"/>
        <item m="1" x="195"/>
        <item m="1" x="1018"/>
        <item m="1" x="1552"/>
        <item m="1" x="1539"/>
        <item m="1" x="166"/>
        <item m="1" x="1194"/>
        <item m="1" x="1340"/>
        <item m="1" x="1882"/>
        <item m="1" x="1435"/>
        <item m="1" x="1410"/>
        <item m="1" x="472"/>
        <item m="1" x="944"/>
        <item m="1" x="222"/>
        <item m="1" x="1055"/>
        <item m="1" x="204"/>
        <item m="1" x="959"/>
        <item m="1" x="1861"/>
        <item m="1" x="1729"/>
        <item m="1" x="234"/>
        <item m="1" x="1276"/>
        <item m="1" x="1627"/>
        <item m="1" x="533"/>
        <item m="1" x="729"/>
        <item m="1" x="1982"/>
        <item m="1" x="1585"/>
        <item m="1" x="422"/>
        <item m="1" x="1768"/>
        <item m="1" x="1508"/>
        <item m="1" x="500"/>
        <item m="1" x="931"/>
        <item m="1" x="1675"/>
        <item m="1" x="1219"/>
        <item m="1" x="837"/>
        <item m="1" x="379"/>
        <item m="1" x="524"/>
        <item m="1" x="236"/>
        <item m="1" x="1621"/>
        <item m="1" x="691"/>
        <item m="1" x="954"/>
        <item m="1" x="1949"/>
        <item m="1" x="199"/>
        <item m="1" x="1893"/>
        <item m="1" x="1245"/>
        <item m="1" x="685"/>
        <item m="1" x="1134"/>
        <item m="1" x="1979"/>
        <item m="1" x="165"/>
        <item m="1" x="727"/>
        <item m="1" x="977"/>
        <item m="1" x="256"/>
        <item m="1" x="652"/>
        <item m="1" x="1121"/>
        <item m="1" x="748"/>
        <item m="1" x="759"/>
        <item m="1" x="1838"/>
        <item m="1" x="1255"/>
        <item m="1" x="1307"/>
        <item m="1" x="389"/>
        <item m="1" x="1151"/>
        <item m="1" x="245"/>
        <item m="1" x="926"/>
        <item m="1" x="284"/>
        <item m="1" x="1319"/>
        <item m="1" x="1546"/>
        <item m="1" x="1529"/>
        <item m="1" x="1976"/>
        <item m="1" x="1026"/>
        <item m="1" x="617"/>
        <item m="1" x="673"/>
        <item m="1" x="1963"/>
        <item m="1" x="1309"/>
        <item m="1" x="1596"/>
        <item m="1" x="1062"/>
        <item m="1" x="1890"/>
        <item m="1" x="1298"/>
        <item m="1" x="938"/>
        <item m="1" x="1231"/>
        <item m="1" x="1945"/>
        <item m="1" x="735"/>
        <item m="1" x="1900"/>
        <item m="1" x="1420"/>
        <item m="1" x="989"/>
        <item m="1" x="1162"/>
        <item m="1" x="1933"/>
        <item m="1" x="584"/>
        <item m="1" x="504"/>
        <item m="1" x="1944"/>
        <item m="1" x="1330"/>
        <item m="1" x="913"/>
        <item m="1" x="351"/>
        <item m="1" x="79"/>
        <item m="1" x="1315"/>
        <item m="1" x="1657"/>
        <item m="1" x="1877"/>
        <item m="1" x="1265"/>
        <item m="1" x="185"/>
        <item m="1" x="1203"/>
        <item m="1" x="911"/>
        <item m="1" x="1210"/>
        <item m="1" x="647"/>
        <item m="1" x="948"/>
        <item m="1" x="1783"/>
        <item m="1" x="1482"/>
        <item m="1" x="69"/>
        <item m="1" x="1487"/>
        <item m="1" x="1176"/>
        <item m="1" x="84"/>
        <item m="1" x="376"/>
        <item m="1" x="1492"/>
        <item m="1" x="906"/>
        <item m="1" x="1150"/>
        <item m="1" x="1554"/>
        <item m="1" x="1978"/>
        <item m="1" x="1690"/>
        <item m="1" x="1382"/>
        <item m="1" x="1398"/>
        <item m="1" x="869"/>
        <item m="1" x="11"/>
        <item m="1" x="1670"/>
        <item m="1" x="1685"/>
        <item m="1" x="1417"/>
        <item m="1" x="293"/>
        <item m="1" x="846"/>
        <item m="1" x="12"/>
        <item m="1" x="526"/>
        <item m="1" x="855"/>
        <item m="1" x="1111"/>
        <item m="1" x="516"/>
        <item m="1" x="811"/>
        <item m="1" x="304"/>
        <item m="1" x="1397"/>
        <item m="1" x="1950"/>
        <item m="1" x="830"/>
        <item m="1" x="299"/>
        <item m="1" x="799"/>
        <item m="1" x="244"/>
        <item m="1" x="502"/>
        <item m="1" x="833"/>
        <item m="1" x="237"/>
        <item m="1" x="1926"/>
        <item m="1" x="1086"/>
        <item m="1" x="253"/>
        <item m="1" x="1351"/>
        <item m="1" x="1047"/>
        <item m="1" x="1580"/>
        <item m="1" x="1910"/>
        <item m="1" x="1322"/>
        <item m="1" x="1037"/>
        <item m="1" x="1032"/>
        <item m="1" x="785"/>
        <item m="1" x="1571"/>
        <item m="1" x="494"/>
        <item m="1" x="227"/>
        <item m="1" x="1339"/>
        <item m="1" x="1912"/>
        <item m="1" x="169"/>
        <item m="1" x="1876"/>
        <item m="1" x="452"/>
        <item m="1" x="1557"/>
        <item m="1" x="1555"/>
        <item m="1" x="1294"/>
        <item m="1" x="1855"/>
        <item m="1" x="1830"/>
        <item m="1" x="439"/>
        <item m="1" x="157"/>
        <item m="1" x="1839"/>
        <item m="1" x="945"/>
        <item m="1" x="146"/>
        <item m="1" x="1853"/>
        <item m="1" x="976"/>
        <item m="1" x="118"/>
        <item m="1" x="1535"/>
        <item m="1" x="397"/>
        <item m="1" x="110"/>
        <item m="1" x="1235"/>
        <item m="1" x="127"/>
        <item m="1" x="648"/>
        <item m="1" x="1825"/>
        <item m="1" x="658"/>
        <item m="1" x="1814"/>
        <item m="1" x="932"/>
        <item m="1" x="383"/>
        <item m="1" x="1503"/>
        <item m="1" x="104"/>
        <item m="1" x="81"/>
        <item m="1" x="1220"/>
        <item m="1" x="380"/>
        <item m="1" x="1744"/>
        <item m="1" x="367"/>
        <item m="1" x="387"/>
        <item m="1" x="636"/>
        <item m="1" x="62"/>
        <item m="1" x="337"/>
        <item m="1" x="909"/>
        <item m="1" x="1738"/>
        <item m="1" x="1734"/>
        <item m="1" x="323"/>
        <item m="1" x="872"/>
        <item m="1" x="930"/>
        <item m="1" x="974"/>
        <item m="1" x="1807"/>
        <item m="1" x="1789"/>
        <item m="1" x="1782"/>
        <item m="1" x="100"/>
        <item m="1" x="923"/>
        <item m="1" x="1757"/>
        <item m="1" x="1196"/>
        <item m="1" x="89"/>
        <item m="1" x="373"/>
        <item m="1" x="1777"/>
        <item m="1" x="633"/>
        <item m="1" x="63"/>
        <item m="1" x="1737"/>
        <item m="1" x="595"/>
        <item m="1" x="1712"/>
        <item m="1" x="1148"/>
        <item m="1" x="583"/>
        <item m="1" x="1733"/>
        <item m="1" x="324"/>
        <item m="1" x="1749"/>
        <item m="1" x="592"/>
        <item m="1" x="896"/>
        <item m="1" x="54"/>
        <item m="1" x="1715"/>
        <item m="1" x="1705"/>
        <item m="1" x="854"/>
        <item m="1" x="364"/>
        <item m="1" x="1732"/>
        <item m="1" x="1416"/>
        <item m="1" x="1691"/>
        <item m="1" x="1988"/>
        <item m="1" x="8"/>
        <item m="1" x="1384"/>
        <item m="1" x="1406"/>
        <item m="1" x="549"/>
        <item m="1" x="1379"/>
        <item m="1" x="295"/>
        <item m="1" x="797"/>
        <item m="1" x="1981"/>
        <item m="1" x="820"/>
        <item m="1" x="1074"/>
        <item m="1" x="1375"/>
        <item m="1" x="1342"/>
        <item m="1" x="1060"/>
        <item m="1" x="228"/>
        <item m="1" x="1078"/>
        <item m="1" x="507"/>
        <item m="1" x="1656"/>
        <item m="1" x="1579"/>
        <item m="1" x="1617"/>
        <item m="1" x="1075"/>
        <item m="1" x="755"/>
        <item m="1" x="1286"/>
        <item m="1" x="446"/>
        <item m="1" x="1713"/>
        <item m="1" x="723"/>
        <item m="1" x="1185"/>
        <item m="1" x="50"/>
        <item m="1" x="1701"/>
        <item m="1" x="321"/>
        <item m="1" x="334"/>
        <item m="1" x="1425"/>
        <item m="1" x="356"/>
        <item m="1" x="1124"/>
        <item m="1" x="573"/>
        <item m="1" x="1673"/>
        <item m="1" x="40"/>
        <item m="1" x="646"/>
        <item m="1" x="1385"/>
        <item m="1" x="813"/>
        <item m="1" x="1361"/>
        <item m="1" x="396"/>
        <item m="1" x="1211"/>
        <item m="1" x="1091"/>
        <item m="1" x="525"/>
        <item m="1" x="1327"/>
        <item m="1" x="878"/>
        <item m="1" x="997"/>
        <item m="1" x="420"/>
        <item m="1" x="722"/>
        <item m="1" x="411"/>
        <item m="1" x="404"/>
        <item m="1" x="1386"/>
        <item m="1" x="1727"/>
        <item m="1" x="292"/>
        <item m="1" x="13"/>
        <item m="1" x="1451"/>
        <item m="1" x="942"/>
        <item m="1" x="912"/>
        <item m="1" x="881"/>
        <item m="1" x="344"/>
        <item m="1" x="1723"/>
        <item m="1" x="1573"/>
        <item m="1" x="1467"/>
        <item m="1" x="747"/>
        <item m="1" x="1305"/>
        <item m="1" x="450"/>
        <item m="1" x="559"/>
        <item m="1" x="860"/>
        <item m="1" x="432"/>
        <item m="1" x="575"/>
        <item m="1" x="895"/>
        <item m="1" x="800"/>
        <item m="1" x="840"/>
        <item m="1" x="1593"/>
        <item m="1" x="671"/>
        <item m="1" x="247"/>
        <item m="1" x="1350"/>
        <item m="1" x="270"/>
        <item m="1" x="1618"/>
        <item m="1" x="178"/>
        <item m="1" x="1850"/>
        <item m="1" x="1843"/>
        <item m="1" x="922"/>
        <item m="1" x="917"/>
        <item m="1" x="941"/>
        <item m="1" x="384"/>
        <item m="1" x="362"/>
        <item m="1" x="1119"/>
        <item m="1" x="1108"/>
        <item m="1" x="303"/>
        <item m="1" x="1615"/>
        <item m="1" x="1613"/>
        <item m="1" x="1936"/>
        <item m="1" x="1932"/>
        <item m="1" x="1548"/>
        <item m="1" x="454"/>
        <item m="1" x="1006"/>
        <item m="1" x="709"/>
        <item m="1" x="1775"/>
        <item m="1" x="1480"/>
        <item m="1" x="116"/>
        <item m="1" x="1767"/>
        <item m="1" x="112"/>
        <item m="1" x="1746"/>
        <item m="1" x="857"/>
        <item m="1" x="877"/>
        <item m="1" x="1412"/>
        <item m="1" x="21"/>
        <item m="1" x="1318"/>
        <item m="1" x="1038"/>
        <item m="1" x="702"/>
        <item m="1" x="1779"/>
        <item m="1" x="1819"/>
        <item m="1" x="939"/>
        <item m="1" x="1422"/>
        <item m="1" x="1707"/>
        <item m="1" x="596"/>
        <item m="1" x="852"/>
        <item m="1" x="591"/>
        <item m="1" x="1405"/>
        <item m="1" x="1951"/>
        <item m="1" x="498"/>
        <item m="1" x="778"/>
        <item m="1" x="1233"/>
        <item m="1" x="1442"/>
        <item m="1" x="901"/>
        <item m="1" x="55"/>
        <item m="1" x="34"/>
        <item m="1" x="1694"/>
        <item m="1" x="484"/>
        <item m="1" x="1609"/>
        <item m="1" x="757"/>
        <item m="1" x="220"/>
        <item m="1" x="1284"/>
        <item m="1" x="96"/>
        <item m="1" x="951"/>
        <item m="1" x="1200"/>
        <item m="1" x="1468"/>
        <item m="1" x="1367"/>
        <item m="1" x="1956"/>
        <item m="1" x="767"/>
        <item m="1" x="1331"/>
        <item m="1" x="194"/>
        <item m="1" x="1848"/>
        <item m="1" x="1029"/>
        <item m="1" x="716"/>
        <item m="1" x="1851"/>
        <item m="1" x="1829"/>
        <item m="1" x="984"/>
        <item m="1" x="689"/>
        <item m="1" x="1267"/>
        <item m="1" x="677"/>
        <item m="1" x="1857"/>
        <item m="1" x="662"/>
        <item m="1" x="412"/>
        <item m="1" x="1493"/>
        <item m="1" x="407"/>
        <item m="1" x="122"/>
        <item m="1" x="52"/>
        <item m="1" x="1432"/>
        <item m="1" x="1424"/>
        <item m="1" x="815"/>
        <item m="1" x="1630"/>
        <item m="1" x="1509"/>
        <item m="1" x="958"/>
        <item m="1" x="953"/>
        <item m="1" x="644"/>
        <item m="1" x="643"/>
        <item m="1" x="350"/>
        <item m="1" x="336"/>
        <item m="1" x="589"/>
        <item m="1" x="1143"/>
        <item m="1" x="19"/>
        <item m="1" x="586"/>
        <item m="1" x="566"/>
        <item m="1" x="262"/>
        <item m="1" x="1114"/>
        <item m="1" x="254"/>
        <item m="1" x="538"/>
        <item m="1" x="1374"/>
        <item m="1" x="503"/>
        <item m="1" x="1105"/>
        <item m="1" x="241"/>
        <item m="1" x="791"/>
        <item m="1" x="1045"/>
        <item m="1" x="1028"/>
        <item m="1" x="1025"/>
        <item m="1" x="1271"/>
        <item m="1" x="1863"/>
        <item m="1" x="129"/>
        <item m="1" x="436"/>
        <item m="1" x="403"/>
        <item m="1" x="665"/>
        <item m="1" x="49"/>
        <item m="1" x="653"/>
        <item m="1" x="651"/>
        <item m="1" x="374"/>
        <item m="1" x="1218"/>
        <item m="1" x="1781"/>
        <item m="1" x="630"/>
        <item m="1" x="1801"/>
        <item m="1" x="627"/>
        <item m="1" x="1173"/>
        <item m="1" x="1798"/>
        <item m="1" x="624"/>
        <item m="1" x="622"/>
        <item m="1" x="1449"/>
        <item m="1" x="1495"/>
        <item m="1" x="921"/>
        <item m="1" x="1488"/>
        <item m="1" x="1444"/>
        <item m="1" x="1977"/>
        <item m="1" x="558"/>
        <item m="1" x="51"/>
        <item m="1" x="1159"/>
        <item m="1" x="68"/>
        <item m="1" x="1721"/>
        <item m="1" x="856"/>
        <item m="1" x="1443"/>
        <item m="1" x="340"/>
        <item m="1" x="1137"/>
        <item m="1" x="1710"/>
        <item m="1" x="1107"/>
        <item m="1" x="1688"/>
        <item m="1" x="1511"/>
        <item m="1" x="1589"/>
        <item m="1" x="1566"/>
        <item m="1" x="1564"/>
        <item m="1" x="1505"/>
        <item m="1" x="1153"/>
        <item m="1" x="1099"/>
        <item m="1" x="1063"/>
        <item m="1" x="1197"/>
        <item m="1" x="1666"/>
        <item m="1" x="884"/>
        <item m="1" x="175"/>
        <item m="1" x="186"/>
        <item m="1" x="355"/>
        <item m="1" x="1260"/>
        <item m="1" x="684"/>
        <item m="1" x="1204"/>
        <item m="1" x="125"/>
        <item m="1" x="398"/>
        <item m="1" x="1553"/>
        <item m="1" x="246"/>
        <item m="1" x="929"/>
        <item m="1" x="1122"/>
        <item m="1" x="1581"/>
        <item m="1" x="317"/>
        <item m="1" x="1089"/>
        <item m="1" x="809"/>
        <item m="1" x="1301"/>
        <item m="1" x="1626"/>
        <item m="1" x="766"/>
        <item m="1" x="1333"/>
        <item m="1" x="1349"/>
        <item m="1" x="1174"/>
        <item m="1" x="326"/>
        <item m="1" x="1394"/>
        <item m="1" x="561"/>
        <item m="1" x="1084"/>
        <item m="1" x="1947"/>
        <item m="1" x="1875"/>
        <item m="1" x="1652"/>
        <item m="1" x="1541"/>
        <item m="1" x="189"/>
        <item m="1" x="1358"/>
        <item m="1" x="1974"/>
        <item m="1" x="1429"/>
        <item m="1" x="1884"/>
        <item m="1" x="784"/>
        <item m="1" x="1793"/>
        <item m="1" x="1791"/>
        <item m="1" x="290"/>
        <item m="1" x="1434"/>
        <item m="1" x="493"/>
        <item m="1" x="378"/>
        <item m="1" x="433"/>
        <item m="1" x="1237"/>
        <item m="1" x="920"/>
        <item m="1" x="1748"/>
        <item m="1" x="862"/>
        <item m="1" x="449"/>
        <item m="1" x="1002"/>
        <item m="1" x="1925"/>
        <item m="1" x="1568"/>
        <item m="1" x="1528"/>
        <item m="1" x="1506"/>
        <item m="1" x="107"/>
        <item m="1" x="654"/>
        <item m="1" x="1466"/>
        <item m="1" x="1188"/>
        <item m="1" x="580"/>
        <item m="1" x="301"/>
        <item m="1" x="1295"/>
        <item m="1" x="1904"/>
        <item m="1" x="162"/>
        <item m="1" x="144"/>
        <item m="1" x="138"/>
        <item m="1" x="1249"/>
        <item m="1" x="1494"/>
        <item m="1" x="1165"/>
        <item m="1" x="1759"/>
        <item m="1" x="910"/>
        <item m="1" x="623"/>
        <item m="1" x="670"/>
        <item m="1" x="53"/>
        <item m="1" x="1703"/>
        <item m="1" x="522"/>
        <item m="1" x="1051"/>
        <item m="1" x="1004"/>
        <item m="1" x="128"/>
        <item m="1" x="1709"/>
        <item m="1" x="1145"/>
        <item m="1" x="1942"/>
        <item m="1" x="268"/>
        <item m="1" x="1069"/>
        <item m="1" x="489"/>
        <item m="1" x="599"/>
        <item m="1" x="1383"/>
        <item m="1" x="1650"/>
        <item m="1" x="1640"/>
        <item m="1" x="1616"/>
        <item m="1" x="1594"/>
        <item m="1" x="1293"/>
        <item m="1" x="425"/>
        <item m="1" x="963"/>
        <item m="1" x="1821"/>
        <item m="1" x="1805"/>
        <item m="1" x="1475"/>
        <item m="1" x="1407"/>
        <item m="1" x="1583"/>
        <item m="1" x="435"/>
        <item m="1" x="978"/>
        <item m="1" x="1859"/>
        <item m="1" x="960"/>
        <item m="1" x="1811"/>
        <item m="1" x="1764"/>
        <item m="1" x="1370"/>
        <item m="1" x="208"/>
        <item m="1" x="1041"/>
        <item m="1" x="1039"/>
        <item m="1" x="1856"/>
        <item m="1" x="1266"/>
        <item m="1" x="430"/>
        <item m="1" x="106"/>
        <item m="1" x="668"/>
        <item m="1" x="1214"/>
        <item m="1" x="67"/>
        <item m="1" x="1202"/>
        <item m="1" x="1187"/>
        <item m="1" x="609"/>
        <item m="1" x="608"/>
        <item m="1" x="567"/>
        <item m="1" x="302"/>
        <item m="1" x="1984"/>
        <item m="1" x="1846"/>
        <item m="1" x="1895"/>
        <item m="1" x="1268"/>
        <item m="1" x="1766"/>
        <item m="1" x="1763"/>
        <item m="1" x="607"/>
        <item m="1" x="816"/>
        <item m="1" x="1052"/>
        <item m="1" x="1929"/>
        <item m="1" x="750"/>
        <item m="1" x="207"/>
        <item m="1" x="1287"/>
        <item m="1" x="1610"/>
        <item m="1" x="1247"/>
        <item m="1" x="950"/>
        <item m="1" x="637"/>
        <item m="1" x="1178"/>
        <item m="1" x="1780"/>
        <item m="1" x="882"/>
        <item m="1" x="1447"/>
        <item m="1" x="483"/>
        <item m="1" x="656"/>
        <item m="1" x="569"/>
        <item m="1" x="515"/>
        <item m="1" x="1584"/>
        <item m="1" x="297"/>
        <item m="1" x="163"/>
        <item m="1" x="1526"/>
        <item m="1" x="1985"/>
        <item m="1" x="1964"/>
        <item m="1" x="1195"/>
        <item m="1" x="91"/>
        <item m="1" x="88"/>
        <item m="1" x="377"/>
        <item m="1" x="1731"/>
        <item m="1" x="1722"/>
        <item m="1" x="90"/>
        <item m="1" x="279"/>
        <item m="1" x="694"/>
        <item m="1" x="1329"/>
        <item m="1" x="1813"/>
        <item m="1" x="1222"/>
        <item m="1" x="369"/>
        <item m="1" x="1170"/>
        <item m="1" x="263"/>
        <item m="1" x="1112"/>
        <item m="1" x="781"/>
        <item m="1" x="1601"/>
        <item m="1" x="1587"/>
        <item m="1" x="177"/>
        <item m="1" x="1550"/>
        <item m="1" x="996"/>
        <item m="1" x="99"/>
        <item m="1" x="1476"/>
        <item m="1" x="46"/>
        <item m="1" x="576"/>
        <item m="1" x="894"/>
        <item m="1" x="16"/>
        <item m="1" x="4"/>
        <item m="1" x="870"/>
        <item m="1" x="1980"/>
        <item m="1" x="1962"/>
        <item m="1" x="1943"/>
        <item m="1" x="490"/>
        <item m="1" x="451"/>
        <item m="1" x="1303"/>
        <item m="1" x="605"/>
        <item m="1" x="598"/>
        <item m="1" x="203"/>
        <item m="1" x="1607"/>
        <item m="1" x="187"/>
        <item m="1" x="1024"/>
        <item m="1" x="1563"/>
        <item m="1" x="994"/>
        <item m="1" x="414"/>
        <item m="1" x="859"/>
        <item m="1" x="853"/>
        <item m="1" x="1938"/>
        <item m="1" x="824"/>
        <item m="1" x="1325"/>
        <item m="1" x="1888"/>
        <item m="1" x="1285"/>
        <item m="1" x="711"/>
        <item m="1" x="1248"/>
        <item m="1" x="1823"/>
        <item m="1" x="154"/>
        <item m="1" x="1240"/>
        <item m="1" x="680"/>
        <item m="1" x="577"/>
        <item m="1" x="1684"/>
        <item m="1" x="1676"/>
        <item m="1" x="555"/>
        <item m="1" x="1036"/>
        <item m="1" x="1570"/>
        <item m="1" x="1878"/>
        <item m="1" x="1470"/>
        <item m="1" x="1465"/>
        <item m="1" x="902"/>
        <item m="1" x="1687"/>
        <item m="1" x="272"/>
        <item m="1" x="1642"/>
        <item m="1" x="660"/>
        <item m="1" x="1160"/>
        <item m="1" x="445"/>
        <item m="1" x="807"/>
        <item m="1" x="1711"/>
        <item m="1" x="1290"/>
        <item m="1" x="863"/>
        <item m="1" x="1689"/>
        <item m="1" x="1736"/>
        <item m="1" x="1752"/>
        <item m="1" x="1769"/>
        <item m="1" x="964"/>
        <item m="1" x="554"/>
        <item m="1" x="1067"/>
        <item m="1" x="874"/>
        <item m="1" x="962"/>
        <item m="1" x="44"/>
        <item m="1" x="885"/>
        <item m="1" x="1983"/>
        <item m="1" x="531"/>
        <item m="1" x="1073"/>
        <item m="1" x="1003"/>
        <item m="1" x="1314"/>
        <item m="1" x="1281"/>
        <item m="1" x="501"/>
        <item m="1" x="1941"/>
        <item m="1" x="109"/>
        <item m="1" x="85"/>
        <item m="1" x="603"/>
        <item m="1" x="600"/>
        <item m="1" x="1139"/>
        <item m="1" x="1772"/>
        <item m="1" x="1661"/>
        <item m="1" x="1014"/>
        <item m="1" x="419"/>
        <item m="1" x="363"/>
        <item m="1" x="1209"/>
        <item m="1" x="638"/>
        <item m="1" x="956"/>
        <item m="1" x="1491"/>
        <item m="1" x="354"/>
        <item m="1" x="957"/>
        <item m="1" x="578"/>
        <item m="1" x="38"/>
        <item m="1" x="466"/>
        <item m="1" x="1323"/>
        <item m="1" x="1700"/>
        <item m="1" x="1456"/>
        <item m="1" x="115"/>
        <item m="1" x="625"/>
        <item m="1" x="78"/>
        <item m="1" x="1469"/>
        <item m="1" x="1308"/>
        <item m="1" x="1551"/>
        <item m="1" x="949"/>
        <item m="1" x="1719"/>
        <item m="1" x="1605"/>
        <item m="1" x="1735"/>
        <item m="1" x="183"/>
        <item m="1" x="264"/>
        <item m="1" x="23"/>
        <item m="1" x="1931"/>
        <item m="1" x="1704"/>
        <item m="1" x="1833"/>
        <item m="1" x="481"/>
        <item m="1" x="335"/>
        <item m="1" x="1501"/>
        <item m="1" x="1815"/>
        <item m="1" x="308"/>
        <item m="1" x="205"/>
        <item m="1" x="1391"/>
        <item x="0"/>
        <item m="1" x="1205"/>
        <item m="1" x="1968"/>
        <item m="1" x="1672"/>
        <item m="1" x="1348"/>
        <item m="1" x="1147"/>
        <item m="1" x="527"/>
        <item m="1" x="349"/>
        <item m="1" x="1207"/>
        <item m="1" x="1229"/>
        <item m="1" x="1624"/>
        <item m="1" x="1346"/>
        <item m="1" x="1913"/>
        <item m="1" x="56"/>
        <item m="1" x="1213"/>
        <item m="1" x="1628"/>
        <item m="1" x="1264"/>
        <item m="1" x="1347"/>
        <item m="1" x="688"/>
        <item m="1" x="1558"/>
        <item m="1" x="1889"/>
        <item m="1" x="761"/>
        <item m="1" x="514"/>
        <item m="1" x="790"/>
        <item m="1" x="103"/>
        <item m="1" x="1935"/>
        <item m="1" x="1644"/>
        <item m="1" x="619"/>
        <item m="1" x="601"/>
        <item m="1" x="758"/>
        <item m="1" x="478"/>
        <item m="1" x="968"/>
        <item m="1" x="1273"/>
        <item m="1" x="981"/>
        <item m="1" x="506"/>
        <item m="1" x="309"/>
        <item m="1" x="28"/>
        <item m="1" x="1070"/>
        <item m="1" x="871"/>
        <item m="1" x="1072"/>
        <item m="1" x="1426"/>
        <item m="1" x="1761"/>
        <item m="1" x="1057"/>
        <item m="1" x="1907"/>
        <item m="1" x="1193"/>
        <item m="1" x="98"/>
        <item m="1" x="1901"/>
        <item m="1" x="382"/>
        <item m="1" x="1275"/>
        <item m="1" x="1975"/>
        <item m="1" x="687"/>
        <item m="1" x="1822"/>
        <item m="1" x="1787"/>
        <item m="1" x="1816"/>
        <item m="1" x="1653"/>
        <item m="1" x="1328"/>
        <item m="1" x="1771"/>
        <item m="1" x="1460"/>
        <item m="1" x="769"/>
        <item m="1" x="469"/>
        <item m="1" x="329"/>
        <item m="1" x="401"/>
        <item m="1" x="365"/>
        <item m="1" x="1061"/>
        <item m="1" x="1582"/>
        <item m="1" x="1865"/>
        <item m="1" x="1431"/>
        <item m="1" x="1837"/>
        <item m="1" x="1438"/>
        <item m="1" x="201"/>
        <item m="1" x="659"/>
        <item m="1" x="458"/>
        <item m="1" x="967"/>
        <item m="1" x="427"/>
        <item m="1" x="792"/>
        <item m="1" x="849"/>
        <item m="1" x="805"/>
        <item m="1" x="18"/>
        <item m="1" x="209"/>
        <item m="1" x="1762"/>
        <item m="1" x="269"/>
        <item m="1" x="437"/>
        <item m="1" x="370"/>
        <item m="1" x="868"/>
        <item m="1" x="657"/>
        <item m="1" x="1545"/>
        <item m="1" x="629"/>
        <item m="1" x="880"/>
        <item m="1" x="1852"/>
        <item m="1" x="184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5">
        <item sd="0" m="1" x="4"/>
        <item sd="0" m="1" x="8"/>
        <item sd="0" m="1" x="13"/>
        <item sd="0" m="1" x="5"/>
        <item sd="0" m="1" x="6"/>
        <item sd="0" m="1" x="1"/>
        <item sd="0" m="1" x="3"/>
        <item sd="0" m="1" x="2"/>
        <item sd="0" m="1" x="11"/>
        <item sd="0" m="1" x="9"/>
        <item sd="0" m="1" x="7"/>
        <item sd="0" m="1" x="10"/>
        <item sd="0" m="1" x="12"/>
        <item x="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</pivotFields>
  <rowFields count="2">
    <field x="4"/>
    <field x="3"/>
  </rowFields>
  <rowItems count="3">
    <i>
      <x v="13"/>
    </i>
    <i r="1">
      <x v="1900"/>
    </i>
    <i t="grand">
      <x/>
    </i>
  </rowItems>
  <colItems count="1">
    <i/>
  </colItems>
  <dataFields count="1">
    <dataField name="Cuenta de NOMBRE COMPLETO ASOCIADO / CLIENTE" fld="1" subtotal="count" baseField="4" baseItem="0"/>
  </dataFields>
  <formats count="2">
    <format dxfId="17">
      <pivotArea dataOnly="0" labelOnly="1" outline="0" axis="axisValues" fieldPosition="0"/>
    </format>
    <format dxfId="16">
      <pivotArea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550578-F42F-4B03-A2FB-59DB54181816}" name="TablaDiná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5" firstHeaderRow="1" firstDataRow="1" firstDataCol="1"/>
  <pivotFields count="20">
    <pivotField numFmtId="14" showAll="0"/>
    <pivotField showAll="0"/>
    <pivotField showAll="0"/>
    <pivotField showAll="0"/>
    <pivotField showAll="0"/>
    <pivotField axis="axisRow" showAll="0" sortType="descending">
      <items count="8">
        <item m="1" x="4"/>
        <item m="1" x="1"/>
        <item m="1" x="5"/>
        <item m="1" x="3"/>
        <item m="1" x="6"/>
        <item m="1"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  <pivotField showAll="0"/>
    <pivotField showAll="0"/>
  </pivotFields>
  <rowFields count="1">
    <field x="5"/>
  </rowFields>
  <rowItems count="2">
    <i>
      <x v="6"/>
    </i>
    <i t="grand">
      <x/>
    </i>
  </rowItems>
  <colItems count="1">
    <i/>
  </colItems>
  <dataFields count="1">
    <dataField name="Cuenta de RESPUESTA EMITIDA" fld="13" subtotal="count" baseField="0" baseItem="0"/>
  </dataFields>
  <formats count="2">
    <format dxfId="15">
      <pivotArea dataOnly="0" labelOnly="1" outline="0" axis="axisValues" fieldPosition="0"/>
    </format>
    <format dxfId="14">
      <pivotArea dataOnly="0" labelOnly="1" outline="0" axis="axisValues" fieldPosition="0"/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B4F637-766D-48A9-9E32-0DDA461527A7}" name="TablaDinámica2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3:B5" firstHeaderRow="1" firstDataRow="1" firstDataCol="1"/>
  <pivotFields count="20">
    <pivotField numFmtId="14" showAll="0"/>
    <pivotField showAll="0"/>
    <pivotField showAll="0"/>
    <pivotField showAll="0"/>
    <pivotField showAll="0"/>
    <pivotField showAll="0"/>
    <pivotField axis="axisRow" showAll="0">
      <items count="6">
        <item m="1" x="1"/>
        <item m="1" x="2"/>
        <item m="1" x="3"/>
        <item m="1"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showAll="0"/>
    <pivotField showAll="0"/>
    <pivotField showAll="0"/>
    <pivotField showAll="0"/>
  </pivotFields>
  <rowFields count="1">
    <field x="6"/>
  </rowFields>
  <rowItems count="2">
    <i>
      <x v="4"/>
    </i>
    <i t="grand">
      <x/>
    </i>
  </rowItems>
  <colItems count="1">
    <i/>
  </colItems>
  <dataFields count="1">
    <dataField name="Cuenta de TIEMPO DE RESPUESTA" fld="15" subtotal="count" baseField="6" baseItem="0"/>
  </dataFields>
  <formats count="2">
    <format dxfId="13">
      <pivotArea type="topRight" dataOnly="0" labelOnly="1" outline="0" fieldPosition="0"/>
    </format>
    <format dxfId="1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841572-4A57-4F6E-B217-EDB552072B35}" name="TablaDinámica8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C7" firstHeaderRow="1" firstDataRow="2" firstDataCol="1" rowPageCount="1" colPageCount="1"/>
  <pivotFields count="20">
    <pivotField numFmtId="14" showAll="0"/>
    <pivotField dataField="1" showAll="0"/>
    <pivotField showAll="0"/>
    <pivotField showAll="0"/>
    <pivotField showAll="0"/>
    <pivotField showAll="0"/>
    <pivotField axis="axisPage" multipleItemSelectionAllowed="1" showAll="0">
      <items count="6">
        <item m="1" x="1"/>
        <item m="1" x="2"/>
        <item m="1" x="3"/>
        <item m="1" x="4"/>
        <item x="0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axis="axisCol" numFmtId="14" showAll="0">
      <items count="2">
        <item x="0"/>
        <item t="default"/>
      </items>
    </pivotField>
    <pivotField axis="axisRow" numFmtId="1" showAll="0">
      <items count="33">
        <item m="1" x="17"/>
        <item m="1" x="6"/>
        <item m="1" x="19"/>
        <item m="1" x="30"/>
        <item m="1" x="3"/>
        <item m="1" x="7"/>
        <item m="1" x="12"/>
        <item m="1" x="20"/>
        <item m="1" x="23"/>
        <item m="1" x="26"/>
        <item m="1" x="29"/>
        <item m="1" x="31"/>
        <item m="1" x="2"/>
        <item m="1" x="4"/>
        <item m="1" x="5"/>
        <item m="1" x="8"/>
        <item m="1" x="9"/>
        <item m="1" x="10"/>
        <item m="1" x="11"/>
        <item m="1" x="13"/>
        <item m="1" x="14"/>
        <item m="1" x="16"/>
        <item m="1" x="18"/>
        <item m="1" x="21"/>
        <item m="1" x="22"/>
        <item m="1" x="24"/>
        <item m="1" x="25"/>
        <item m="1" x="27"/>
        <item m="1" x="28"/>
        <item m="1" x="1"/>
        <item m="1" x="15"/>
        <item x="0"/>
        <item t="default"/>
      </items>
    </pivotField>
    <pivotField showAll="0"/>
    <pivotField showAll="0"/>
    <pivotField showAll="0"/>
    <pivotField showAll="0"/>
  </pivotFields>
  <rowFields count="1">
    <field x="15"/>
  </rowFields>
  <rowItems count="2">
    <i>
      <x v="31"/>
    </i>
    <i t="grand">
      <x/>
    </i>
  </rowItems>
  <colFields count="1">
    <field x="14"/>
  </colFields>
  <colItems count="2">
    <i>
      <x/>
    </i>
    <i t="grand">
      <x/>
    </i>
  </colItems>
  <pageFields count="1">
    <pageField fld="6" hier="-1"/>
  </pageFields>
  <dataFields count="1">
    <dataField name="Cuenta de NOMBRE COMPLETO ASOCIADO / CLIENTE" fld="1" subtotal="count" baseField="0" baseItem="0"/>
  </dataFields>
  <formats count="4">
    <format dxfId="11">
      <pivotArea collapsedLevelsAreSubtotals="1" fieldPosition="0">
        <references count="1">
          <reference field="15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15" count="0"/>
        </references>
      </pivotArea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7762E2-F83D-468A-A4B2-DF3A715ADF7D}" name="TablaDinámica5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B5" firstHeaderRow="1" firstDataRow="1" firstDataCol="1" rowPageCount="1" colPageCount="1"/>
  <pivotFields count="20">
    <pivotField numFmtId="14"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h="1" m="1" x="1"/>
        <item h="1" m="1" x="2"/>
        <item m="1" x="3"/>
        <item m="1" x="4"/>
        <item h="1" x="0"/>
        <item t="default"/>
      </items>
    </pivotField>
    <pivotField axis="axisRow" showAll="0" sortType="descending">
      <items count="27">
        <item x="0"/>
        <item m="1" x="5"/>
        <item m="1" x="18"/>
        <item m="1" x="3"/>
        <item m="1" x="2"/>
        <item m="1" x="12"/>
        <item m="1" x="6"/>
        <item m="1" x="11"/>
        <item m="1" x="21"/>
        <item m="1" x="23"/>
        <item m="1" x="25"/>
        <item m="1" x="4"/>
        <item m="1" x="13"/>
        <item m="1" x="22"/>
        <item m="1" x="10"/>
        <item m="1" x="19"/>
        <item m="1" x="24"/>
        <item m="1" x="14"/>
        <item m="1" x="20"/>
        <item m="1" x="15"/>
        <item m="1" x="17"/>
        <item m="1" x="1"/>
        <item m="1" x="16"/>
        <item m="1" x="9"/>
        <item m="1" x="7"/>
        <item m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showAll="0"/>
    <pivotField showAll="0"/>
    <pivotField showAll="0"/>
    <pivotField showAll="0"/>
  </pivotFields>
  <rowFields count="1">
    <field x="7"/>
  </rowFields>
  <rowItems count="1">
    <i t="grand">
      <x/>
    </i>
  </rowItems>
  <colItems count="1">
    <i/>
  </colItems>
  <pageFields count="1">
    <pageField fld="6" hier="-1"/>
  </pageFields>
  <dataFields count="1">
    <dataField name="Cuenta de TIEMPO DE RESPUESTA" fld="15" subtotal="count" baseField="7" baseItem="1"/>
  </dataFields>
  <formats count="3">
    <format dxfId="7">
      <pivotArea dataOnly="0" outline="0" axis="axisValues" fieldPosition="0"/>
    </format>
    <format dxfId="6">
      <pivotArea dataOnly="0" outline="0" axis="axisValues" fieldPosition="0"/>
    </format>
    <format dxfId="5">
      <pivotArea outline="0" collapsedLevelsAreSubtotals="1" fieldPosition="0"/>
    </format>
  </formats>
  <chartFormats count="1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8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4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7" count="1" selected="0">
            <x v="6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7" count="1" selected="0">
            <x v="1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7" count="1" selected="0">
            <x v="11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7" count="1" selected="0">
            <x v="13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7" count="1" selected="0">
            <x v="2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7" count="1" selected="0">
            <x v="21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7" count="1" selected="0">
            <x v="19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6C016C-A370-4EAF-853F-ED46907F48A5}" name="Tabla1" displayName="Tabla1" ref="A5:Q49" totalsRowShown="0" headerRowDxfId="37" dataDxfId="36" tableBorderDxfId="35">
  <autoFilter ref="A5:Q49" xr:uid="{00000000-0001-0000-0000-000000000000}"/>
  <sortState xmlns:xlrd2="http://schemas.microsoft.com/office/spreadsheetml/2017/richdata2" ref="A6:Q49">
    <sortCondition ref="A5:A49"/>
  </sortState>
  <tableColumns count="17">
    <tableColumn id="1" xr3:uid="{6EAD0D4B-3D0E-461D-9C36-4A3F6AD14B38}" name="FECHA RADICACIÓN SOLICITUD" dataDxfId="34"/>
    <tableColumn id="2" xr3:uid="{4F018DF5-100D-4E9B-A260-1E954B5C2D27}" name="NOMBRE COMPLETO ASOCIADO / CLIENTE" dataDxfId="33"/>
    <tableColumn id="4" xr3:uid="{0366D439-616D-4429-8D02-915A2AFAE60A}" name="NÚMERO DOCUMENTO" dataDxfId="32"/>
    <tableColumn id="5" xr3:uid="{38F86AE6-50B2-46DC-949A-FF525CCAC369}" name="OFICINA" dataDxfId="31"/>
    <tableColumn id="6" xr3:uid="{2295D7F2-FA2C-43E9-B800-CDF1ED9EE269}" name="CANAL DE RECEPCIÓN" dataDxfId="30"/>
    <tableColumn id="8" xr3:uid="{F5E17EB0-3A38-4E25-BE62-79E26A31054B}" name="ASUNTO" dataDxfId="29"/>
    <tableColumn id="10" xr3:uid="{C174E7AA-D5F1-47CA-91B3-461E2F0ABD0E}" name="DESCRIPCIÓN" dataDxfId="28"/>
    <tableColumn id="11" xr3:uid="{E1C13120-2715-4D73-8430-7C04531D7CB9}" name="FECHA REMISIÓN" dataDxfId="27"/>
    <tableColumn id="12" xr3:uid="{12B60F39-4A64-4444-9A39-528661010065}" name="FECHA LÍMITE RESPUESTA" dataDxfId="26">
      <calculatedColumnFormula>WORKDAY.INTL(Tabla1[[#This Row],[FECHA RADICACIÓN SOLICITUD]],9,11,Hoja1!A2:$A$34)</calculatedColumnFormula>
    </tableColumn>
    <tableColumn id="13" xr3:uid="{08D67246-2554-456B-B895-680E7E137BC9}" name="RESPONSABLE" dataDxfId="25"/>
    <tableColumn id="14" xr3:uid="{6E75D256-432F-45D2-A1D4-177895356188}" name="RESPUESTA EMITIDA" dataDxfId="24"/>
    <tableColumn id="15" xr3:uid="{49CCF66C-CC61-4F6C-A0D4-F37CEDF570E6}" name="FECHA EMISIÓN RESPUESTA" dataDxfId="23"/>
    <tableColumn id="16" xr3:uid="{3C9BBBEB-CF49-4185-A1B7-37A9F58E5B7B}" name="TIEMPO DE RESPUESTA" dataDxfId="22">
      <calculatedColumnFormula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calculatedColumnFormula>
    </tableColumn>
    <tableColumn id="17" xr3:uid="{556FD3C6-E66B-4D51-B609-341BFCBAFF98}" name="RESPONSABLE DE EMITIR RESPUESTA" dataDxfId="21"/>
    <tableColumn id="18" xr3:uid="{2A74AAEA-0086-4FB2-92A6-0D0A7D8B8BA9}" name="MEDIO  RESPUESTA" dataDxfId="20"/>
    <tableColumn id="19" xr3:uid="{FE28A7DE-2E86-4093-8FDF-38818CE38A46}" name="ESTADO" dataDxfId="19"/>
    <tableColumn id="20" xr3:uid="{DA1D9E90-97B5-401B-8F5A-73690ADF5660}" name="OBSERVACIONES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zoomScale="70" zoomScaleNormal="70" workbookViewId="0">
      <selection activeCell="I4" sqref="I4"/>
    </sheetView>
  </sheetViews>
  <sheetFormatPr baseColWidth="10" defaultColWidth="11.44140625" defaultRowHeight="11.4"/>
  <cols>
    <col min="1" max="1" width="19.6640625" style="4" customWidth="1"/>
    <col min="2" max="2" width="28.77734375" style="5" customWidth="1"/>
    <col min="3" max="3" width="14.109375" style="5" customWidth="1"/>
    <col min="4" max="4" width="11.109375" style="5" customWidth="1"/>
    <col min="5" max="5" width="18.6640625" style="15" customWidth="1"/>
    <col min="6" max="6" width="23.21875" style="15" customWidth="1"/>
    <col min="7" max="7" width="40.6640625" style="5" customWidth="1"/>
    <col min="8" max="8" width="13.109375" style="5" customWidth="1"/>
    <col min="9" max="9" width="14.77734375" style="5" customWidth="1"/>
    <col min="10" max="10" width="17.6640625" style="5" customWidth="1"/>
    <col min="11" max="11" width="8.44140625" style="4" customWidth="1"/>
    <col min="12" max="12" width="16.77734375" style="5" customWidth="1"/>
    <col min="13" max="13" width="10.6640625" style="5" customWidth="1"/>
    <col min="14" max="14" width="23.33203125" style="15" customWidth="1"/>
    <col min="15" max="15" width="14.77734375" style="5" customWidth="1"/>
    <col min="16" max="16" width="11.44140625" style="5"/>
    <col min="17" max="17" width="27.109375" style="5" customWidth="1"/>
    <col min="18" max="16384" width="11.44140625" style="5"/>
  </cols>
  <sheetData>
    <row r="1" spans="1:17" s="1" customFormat="1" ht="13.05" customHeight="1">
      <c r="A1" s="91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88"/>
      <c r="O1" s="88"/>
      <c r="P1" s="88"/>
      <c r="Q1" s="88"/>
    </row>
    <row r="2" spans="1:17" s="1" customFormat="1" ht="27.75" customHeight="1">
      <c r="A2" s="94" t="s">
        <v>138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  <c r="N2" s="88"/>
      <c r="O2" s="88"/>
      <c r="P2" s="88"/>
      <c r="Q2" s="88"/>
    </row>
    <row r="3" spans="1:17" s="2" customFormat="1" ht="13.95" customHeight="1">
      <c r="A3" s="90" t="s">
        <v>12</v>
      </c>
      <c r="B3" s="90"/>
      <c r="C3" s="70" t="s">
        <v>150</v>
      </c>
      <c r="D3" s="90" t="s">
        <v>11</v>
      </c>
      <c r="E3" s="90"/>
      <c r="F3" s="70">
        <v>1</v>
      </c>
      <c r="G3" s="97" t="s">
        <v>45</v>
      </c>
      <c r="H3" s="98"/>
      <c r="I3" s="99" t="s">
        <v>152</v>
      </c>
      <c r="J3" s="99"/>
      <c r="K3" s="99"/>
      <c r="L3" s="99"/>
      <c r="M3" s="100"/>
      <c r="N3" s="90" t="s">
        <v>1</v>
      </c>
      <c r="O3" s="90"/>
      <c r="P3" s="89" t="s">
        <v>0</v>
      </c>
      <c r="Q3" s="89"/>
    </row>
    <row r="4" spans="1:17" s="1" customFormat="1" ht="12" customHeight="1">
      <c r="A4" s="10"/>
      <c r="B4" s="13"/>
      <c r="E4" s="8"/>
      <c r="F4" s="8"/>
      <c r="K4" s="13"/>
      <c r="N4" s="8"/>
    </row>
    <row r="5" spans="1:17" s="1" customFormat="1" ht="51" customHeight="1">
      <c r="A5" s="32" t="s">
        <v>53</v>
      </c>
      <c r="B5" s="33" t="s">
        <v>13</v>
      </c>
      <c r="C5" s="34" t="s">
        <v>2</v>
      </c>
      <c r="D5" s="34" t="s">
        <v>4</v>
      </c>
      <c r="E5" s="33" t="s">
        <v>19</v>
      </c>
      <c r="F5" s="34" t="s">
        <v>28</v>
      </c>
      <c r="G5" s="34" t="s">
        <v>27</v>
      </c>
      <c r="H5" s="34" t="s">
        <v>5</v>
      </c>
      <c r="I5" s="34" t="s">
        <v>52</v>
      </c>
      <c r="J5" s="35" t="s">
        <v>6</v>
      </c>
      <c r="K5" s="67" t="s">
        <v>16</v>
      </c>
      <c r="L5" s="34" t="s">
        <v>9</v>
      </c>
      <c r="M5" s="36" t="s">
        <v>20</v>
      </c>
      <c r="N5" s="34" t="s">
        <v>77</v>
      </c>
      <c r="O5" s="34" t="s">
        <v>10</v>
      </c>
      <c r="P5" s="34" t="s">
        <v>49</v>
      </c>
      <c r="Q5" s="33" t="s">
        <v>18</v>
      </c>
    </row>
    <row r="6" spans="1:17" ht="30" customHeight="1">
      <c r="A6" s="12">
        <v>45007</v>
      </c>
      <c r="B6" s="19"/>
      <c r="C6" s="21"/>
      <c r="D6" s="7"/>
      <c r="E6" s="9"/>
      <c r="F6" s="20"/>
      <c r="G6" s="7"/>
      <c r="H6" s="12">
        <v>45007</v>
      </c>
      <c r="I6" s="22">
        <v>45009</v>
      </c>
      <c r="J6" s="19"/>
      <c r="K6" s="38" t="str">
        <f>IF(Tabla1[[#This Row],[FECHA EMISIÓN RESPUESTA]]&gt;1,"SI","NO")</f>
        <v>SI</v>
      </c>
      <c r="L6" s="6">
        <v>45009</v>
      </c>
      <c r="M6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</v>
      </c>
      <c r="N6" s="19"/>
      <c r="O6" s="11"/>
      <c r="P6" s="11"/>
      <c r="Q6" s="7"/>
    </row>
    <row r="7" spans="1:17">
      <c r="A7" s="12"/>
      <c r="B7" s="7"/>
      <c r="C7" s="7"/>
      <c r="D7" s="7"/>
      <c r="E7" s="9"/>
      <c r="F7" s="20"/>
      <c r="G7" s="17"/>
      <c r="H7" s="12"/>
      <c r="I7" s="22"/>
      <c r="J7" s="19"/>
      <c r="K7" s="38" t="str">
        <f>IF(Tabla1[[#This Row],[FECHA EMISIÓN RESPUESTA]]&gt;1,"SI","NO")</f>
        <v>NO</v>
      </c>
      <c r="L7" s="6"/>
      <c r="M7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7" s="11"/>
      <c r="O7" s="11"/>
      <c r="P7" s="11"/>
      <c r="Q7" s="7"/>
    </row>
    <row r="8" spans="1:17">
      <c r="A8" s="12"/>
      <c r="B8" s="19"/>
      <c r="C8" s="21"/>
      <c r="D8" s="7"/>
      <c r="E8" s="9"/>
      <c r="F8" s="20"/>
      <c r="G8" s="17"/>
      <c r="H8" s="12"/>
      <c r="I8" s="22"/>
      <c r="J8" s="19"/>
      <c r="K8" s="38" t="str">
        <f>IF(Tabla1[[#This Row],[FECHA EMISIÓN RESPUESTA]]&gt;1,"SI","NO")</f>
        <v>NO</v>
      </c>
      <c r="L8" s="6"/>
      <c r="M8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8" s="3"/>
      <c r="O8" s="11"/>
      <c r="P8" s="11"/>
      <c r="Q8" s="7"/>
    </row>
    <row r="9" spans="1:17">
      <c r="A9" s="12"/>
      <c r="B9" s="7"/>
      <c r="C9" s="21"/>
      <c r="D9" s="7"/>
      <c r="E9" s="9"/>
      <c r="F9" s="20"/>
      <c r="G9" s="17"/>
      <c r="H9" s="12"/>
      <c r="I9" s="22"/>
      <c r="J9" s="19"/>
      <c r="K9" s="38" t="str">
        <f>IF(Tabla1[[#This Row],[FECHA EMISIÓN RESPUESTA]]&gt;1,"SI","NO")</f>
        <v>NO</v>
      </c>
      <c r="L9" s="6"/>
      <c r="M9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9" s="3"/>
      <c r="O9" s="11"/>
      <c r="P9" s="11"/>
      <c r="Q9" s="19"/>
    </row>
    <row r="10" spans="1:17">
      <c r="A10" s="12"/>
      <c r="B10" s="7"/>
      <c r="C10" s="21"/>
      <c r="D10" s="7"/>
      <c r="E10" s="9"/>
      <c r="F10" s="20"/>
      <c r="G10" s="17"/>
      <c r="H10" s="12"/>
      <c r="I10" s="22"/>
      <c r="J10" s="19"/>
      <c r="K10" s="38" t="str">
        <f>IF(Tabla1[[#This Row],[FECHA EMISIÓN RESPUESTA]]&gt;1,"SI","NO")</f>
        <v>NO</v>
      </c>
      <c r="L10" s="6"/>
      <c r="M10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10" s="11"/>
      <c r="O10" s="11"/>
      <c r="P10" s="11"/>
      <c r="Q10" s="7"/>
    </row>
    <row r="11" spans="1:17">
      <c r="A11" s="12"/>
      <c r="B11" s="20"/>
      <c r="C11" s="21"/>
      <c r="D11" s="7"/>
      <c r="E11" s="9"/>
      <c r="F11" s="20"/>
      <c r="G11" s="17"/>
      <c r="H11" s="12"/>
      <c r="I11" s="22"/>
      <c r="J11" s="19"/>
      <c r="K11" s="38" t="str">
        <f>IF(Tabla1[[#This Row],[FECHA EMISIÓN RESPUESTA]]&gt;1,"SI","NO")</f>
        <v>NO</v>
      </c>
      <c r="L11" s="6"/>
      <c r="M11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11" s="11"/>
      <c r="O11" s="11"/>
      <c r="P11" s="11"/>
      <c r="Q11" s="7"/>
    </row>
    <row r="12" spans="1:17">
      <c r="A12" s="12"/>
      <c r="B12" s="39"/>
      <c r="C12" s="40"/>
      <c r="D12" s="37"/>
      <c r="E12" s="16"/>
      <c r="F12" s="20"/>
      <c r="G12" s="17"/>
      <c r="H12" s="12"/>
      <c r="I12" s="22"/>
      <c r="J12" s="19"/>
      <c r="K12" s="38" t="str">
        <f>IF(Tabla1[[#This Row],[FECHA EMISIÓN RESPUESTA]]&gt;1,"SI","NO")</f>
        <v>NO</v>
      </c>
      <c r="L12" s="38"/>
      <c r="M12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12" s="11"/>
      <c r="O12" s="11"/>
      <c r="P12" s="11"/>
      <c r="Q12" s="37"/>
    </row>
    <row r="13" spans="1:17" ht="11.55" customHeight="1">
      <c r="A13" s="12"/>
      <c r="B13" s="17"/>
      <c r="C13" s="17"/>
      <c r="D13" s="37"/>
      <c r="E13" s="16"/>
      <c r="F13" s="20"/>
      <c r="G13" s="17"/>
      <c r="H13" s="12"/>
      <c r="I13" s="22"/>
      <c r="J13" s="19"/>
      <c r="K13" s="38" t="str">
        <f>IF(Tabla1[[#This Row],[FECHA EMISIÓN RESPUESTA]]&gt;1,"SI","NO")</f>
        <v>NO</v>
      </c>
      <c r="L13" s="38"/>
      <c r="M13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13" s="11"/>
      <c r="O13" s="11"/>
      <c r="P13" s="11"/>
      <c r="Q13" s="19"/>
    </row>
    <row r="14" spans="1:17" ht="11.55" customHeight="1">
      <c r="A14" s="12"/>
      <c r="B14" s="17"/>
      <c r="C14" s="17"/>
      <c r="D14" s="37"/>
      <c r="E14" s="16"/>
      <c r="F14" s="20"/>
      <c r="G14" s="17"/>
      <c r="H14" s="12"/>
      <c r="I14" s="22"/>
      <c r="J14" s="19"/>
      <c r="K14" s="38" t="str">
        <f>IF(Tabla1[[#This Row],[FECHA EMISIÓN RESPUESTA]]&gt;1,"SI","NO")</f>
        <v>NO</v>
      </c>
      <c r="L14" s="38"/>
      <c r="M14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14" s="11"/>
      <c r="O14" s="11"/>
      <c r="P14" s="11"/>
      <c r="Q14" s="19"/>
    </row>
    <row r="15" spans="1:17">
      <c r="A15" s="12"/>
      <c r="B15" s="20"/>
      <c r="C15" s="41"/>
      <c r="D15" s="37"/>
      <c r="E15" s="16"/>
      <c r="F15" s="20"/>
      <c r="G15" s="17"/>
      <c r="H15" s="12"/>
      <c r="I15" s="22"/>
      <c r="J15" s="19"/>
      <c r="K15" s="38" t="str">
        <f>IF(Tabla1[[#This Row],[FECHA EMISIÓN RESPUESTA]]&gt;1,"SI","NO")</f>
        <v>NO</v>
      </c>
      <c r="L15" s="6"/>
      <c r="M15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15" s="11"/>
      <c r="O15" s="11"/>
      <c r="P15" s="11"/>
      <c r="Q15" s="42"/>
    </row>
    <row r="16" spans="1:17">
      <c r="A16" s="12"/>
      <c r="B16" s="20"/>
      <c r="C16" s="21"/>
      <c r="D16" s="7"/>
      <c r="E16" s="16"/>
      <c r="F16" s="20"/>
      <c r="G16" s="17"/>
      <c r="H16" s="12"/>
      <c r="I16" s="22"/>
      <c r="J16" s="19"/>
      <c r="K16" s="38" t="str">
        <f>IF(Tabla1[[#This Row],[FECHA EMISIÓN RESPUESTA]]&gt;1,"SI","NO")</f>
        <v>NO</v>
      </c>
      <c r="L16" s="6"/>
      <c r="M16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16" s="3"/>
      <c r="O16" s="11"/>
      <c r="P16" s="11"/>
      <c r="Q16" s="7"/>
    </row>
    <row r="17" spans="1:17">
      <c r="A17" s="12"/>
      <c r="B17" s="20"/>
      <c r="C17" s="21"/>
      <c r="D17" s="7"/>
      <c r="E17" s="16"/>
      <c r="F17" s="20"/>
      <c r="G17" s="17"/>
      <c r="H17" s="12"/>
      <c r="I17" s="22"/>
      <c r="J17" s="19"/>
      <c r="K17" s="38" t="str">
        <f>IF(Tabla1[[#This Row],[FECHA EMISIÓN RESPUESTA]]&gt;1,"SI","NO")</f>
        <v>NO</v>
      </c>
      <c r="L17" s="6"/>
      <c r="M17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17" s="3"/>
      <c r="O17" s="11"/>
      <c r="P17" s="11"/>
      <c r="Q17" s="7"/>
    </row>
    <row r="18" spans="1:17">
      <c r="A18" s="12"/>
      <c r="B18" s="7"/>
      <c r="C18" s="21"/>
      <c r="D18" s="7"/>
      <c r="E18" s="16"/>
      <c r="F18" s="20"/>
      <c r="G18" s="17"/>
      <c r="H18" s="12"/>
      <c r="I18" s="22"/>
      <c r="J18" s="19"/>
      <c r="K18" s="38" t="str">
        <f>IF(Tabla1[[#This Row],[FECHA EMISIÓN RESPUESTA]]&gt;1,"SI","NO")</f>
        <v>NO</v>
      </c>
      <c r="L18" s="6"/>
      <c r="M18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18" s="3"/>
      <c r="O18" s="11"/>
      <c r="P18" s="11"/>
      <c r="Q18" s="7"/>
    </row>
    <row r="19" spans="1:17" ht="11.55" customHeight="1">
      <c r="A19" s="12"/>
      <c r="B19" s="7"/>
      <c r="C19" s="7"/>
      <c r="D19" s="7"/>
      <c r="E19" s="16"/>
      <c r="F19" s="20"/>
      <c r="G19" s="17"/>
      <c r="H19" s="12"/>
      <c r="I19" s="22"/>
      <c r="J19" s="19"/>
      <c r="K19" s="38" t="str">
        <f>IF(Tabla1[[#This Row],[FECHA EMISIÓN RESPUESTA]]&gt;1,"SI","NO")</f>
        <v>NO</v>
      </c>
      <c r="L19" s="6"/>
      <c r="M19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19" s="19"/>
      <c r="O19" s="11"/>
      <c r="P19" s="11"/>
      <c r="Q19" s="19"/>
    </row>
    <row r="20" spans="1:17">
      <c r="A20" s="12"/>
      <c r="B20" s="7"/>
      <c r="C20" s="21"/>
      <c r="D20" s="7"/>
      <c r="E20" s="16"/>
      <c r="F20" s="20"/>
      <c r="G20" s="17"/>
      <c r="H20" s="12"/>
      <c r="I20" s="22"/>
      <c r="J20" s="19"/>
      <c r="K20" s="38" t="str">
        <f>IF(Tabla1[[#This Row],[FECHA EMISIÓN RESPUESTA]]&gt;1,"SI","NO")</f>
        <v>NO</v>
      </c>
      <c r="L20" s="6"/>
      <c r="M20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20" s="11"/>
      <c r="O20" s="11"/>
      <c r="P20" s="11"/>
      <c r="Q20" s="7"/>
    </row>
    <row r="21" spans="1:17">
      <c r="A21" s="12"/>
      <c r="B21" s="17"/>
      <c r="C21" s="18"/>
      <c r="D21" s="7"/>
      <c r="E21" s="9"/>
      <c r="F21" s="20"/>
      <c r="G21" s="17"/>
      <c r="H21" s="12"/>
      <c r="I21" s="22"/>
      <c r="J21" s="19"/>
      <c r="K21" s="38" t="str">
        <f>IF(Tabla1[[#This Row],[FECHA EMISIÓN RESPUESTA]]&gt;1,"SI","NO")</f>
        <v>NO</v>
      </c>
      <c r="L21" s="6"/>
      <c r="M21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21" s="11"/>
      <c r="O21" s="11"/>
      <c r="P21" s="11"/>
      <c r="Q21" s="7"/>
    </row>
    <row r="22" spans="1:17">
      <c r="A22" s="12"/>
      <c r="B22" s="19"/>
      <c r="C22" s="21"/>
      <c r="D22" s="7"/>
      <c r="E22" s="9"/>
      <c r="F22" s="20"/>
      <c r="G22" s="17"/>
      <c r="H22" s="12"/>
      <c r="I22" s="22"/>
      <c r="J22" s="19"/>
      <c r="K22" s="38" t="str">
        <f>IF(Tabla1[[#This Row],[FECHA EMISIÓN RESPUESTA]]&gt;1,"SI","NO")</f>
        <v>NO</v>
      </c>
      <c r="L22" s="6"/>
      <c r="M22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22" s="11"/>
      <c r="O22" s="11"/>
      <c r="P22" s="11"/>
      <c r="Q22" s="7"/>
    </row>
    <row r="23" spans="1:17">
      <c r="A23" s="12"/>
      <c r="B23" s="20"/>
      <c r="C23" s="18"/>
      <c r="D23" s="17"/>
      <c r="E23" s="9"/>
      <c r="F23" s="20"/>
      <c r="G23" s="20"/>
      <c r="H23" s="12"/>
      <c r="I23" s="22"/>
      <c r="J23" s="19"/>
      <c r="K23" s="38" t="str">
        <f>IF(Tabla1[[#This Row],[FECHA EMISIÓN RESPUESTA]]&gt;1,"SI","NO")</f>
        <v>NO</v>
      </c>
      <c r="L23" s="6"/>
      <c r="M23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23" s="19"/>
      <c r="O23" s="11"/>
      <c r="P23" s="11"/>
      <c r="Q23" s="17"/>
    </row>
    <row r="24" spans="1:17">
      <c r="A24" s="12"/>
      <c r="B24" s="17"/>
      <c r="C24" s="18"/>
      <c r="D24" s="17"/>
      <c r="E24" s="9"/>
      <c r="F24" s="20"/>
      <c r="G24" s="20"/>
      <c r="H24" s="12"/>
      <c r="I24" s="22"/>
      <c r="J24" s="19"/>
      <c r="K24" s="38" t="str">
        <f>IF(Tabla1[[#This Row],[FECHA EMISIÓN RESPUESTA]]&gt;1,"SI","NO")</f>
        <v>NO</v>
      </c>
      <c r="L24" s="6"/>
      <c r="M24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24" s="19"/>
      <c r="O24" s="11"/>
      <c r="P24" s="11"/>
      <c r="Q24" s="17"/>
    </row>
    <row r="25" spans="1:17">
      <c r="A25" s="12"/>
      <c r="B25" s="7"/>
      <c r="C25" s="21"/>
      <c r="D25" s="17"/>
      <c r="E25" s="9"/>
      <c r="F25" s="20"/>
      <c r="G25" s="17"/>
      <c r="H25" s="12"/>
      <c r="I25" s="22"/>
      <c r="J25" s="19"/>
      <c r="K25" s="38" t="str">
        <f>IF(Tabla1[[#This Row],[FECHA EMISIÓN RESPUESTA]]&gt;1,"SI","NO")</f>
        <v>NO</v>
      </c>
      <c r="L25" s="6"/>
      <c r="M25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25" s="3"/>
      <c r="O25" s="11"/>
      <c r="P25" s="11"/>
      <c r="Q25" s="7"/>
    </row>
    <row r="26" spans="1:17">
      <c r="A26" s="12"/>
      <c r="B26" s="20"/>
      <c r="C26" s="21"/>
      <c r="D26" s="7"/>
      <c r="E26" s="9"/>
      <c r="F26" s="20"/>
      <c r="G26" s="20"/>
      <c r="H26" s="12"/>
      <c r="I26" s="22"/>
      <c r="J26" s="19"/>
      <c r="K26" s="38" t="str">
        <f>IF(Tabla1[[#This Row],[FECHA EMISIÓN RESPUESTA]]&gt;1,"SI","NO")</f>
        <v>NO</v>
      </c>
      <c r="L26" s="6"/>
      <c r="M26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26" s="3"/>
      <c r="O26" s="11"/>
      <c r="P26" s="11"/>
      <c r="Q26" s="20"/>
    </row>
    <row r="27" spans="1:17">
      <c r="A27" s="12"/>
      <c r="B27" s="19"/>
      <c r="C27" s="21"/>
      <c r="D27" s="7"/>
      <c r="E27" s="9"/>
      <c r="F27" s="20"/>
      <c r="G27" s="17"/>
      <c r="H27" s="12"/>
      <c r="I27" s="22"/>
      <c r="J27" s="19"/>
      <c r="K27" s="38" t="str">
        <f>IF(Tabla1[[#This Row],[FECHA EMISIÓN RESPUESTA]]&gt;1,"SI","NO")</f>
        <v>NO</v>
      </c>
      <c r="L27" s="6"/>
      <c r="M27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27" s="3"/>
      <c r="O27" s="11"/>
      <c r="P27" s="11"/>
      <c r="Q27" s="20"/>
    </row>
    <row r="28" spans="1:17">
      <c r="A28" s="12"/>
      <c r="B28" s="7"/>
      <c r="C28" s="21"/>
      <c r="D28" s="7"/>
      <c r="E28" s="9"/>
      <c r="F28" s="20"/>
      <c r="G28" s="17"/>
      <c r="H28" s="12"/>
      <c r="I28" s="22"/>
      <c r="J28" s="19"/>
      <c r="K28" s="38" t="str">
        <f>IF(Tabla1[[#This Row],[FECHA EMISIÓN RESPUESTA]]&gt;1,"SI","NO")</f>
        <v>NO</v>
      </c>
      <c r="L28" s="6"/>
      <c r="M28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28" s="19"/>
      <c r="O28" s="11"/>
      <c r="P28" s="11"/>
      <c r="Q28" s="7"/>
    </row>
    <row r="29" spans="1:17">
      <c r="A29" s="12"/>
      <c r="B29" s="19"/>
      <c r="C29" s="21"/>
      <c r="D29" s="7"/>
      <c r="E29" s="9"/>
      <c r="F29" s="20"/>
      <c r="G29" s="20"/>
      <c r="H29" s="12"/>
      <c r="I29" s="22"/>
      <c r="J29" s="19"/>
      <c r="K29" s="38" t="str">
        <f>IF(Tabla1[[#This Row],[FECHA EMISIÓN RESPUESTA]]&gt;1,"SI","NO")</f>
        <v>NO</v>
      </c>
      <c r="L29" s="6"/>
      <c r="M29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29" s="19"/>
      <c r="O29" s="11"/>
      <c r="P29" s="11"/>
      <c r="Q29" s="20"/>
    </row>
    <row r="30" spans="1:17">
      <c r="A30" s="12"/>
      <c r="B30" s="20"/>
      <c r="C30" s="21"/>
      <c r="D30" s="7"/>
      <c r="E30" s="9"/>
      <c r="F30" s="20"/>
      <c r="G30" s="17"/>
      <c r="H30" s="12"/>
      <c r="I30" s="22"/>
      <c r="J30" s="19"/>
      <c r="K30" s="38" t="str">
        <f>IF(Tabla1[[#This Row],[FECHA EMISIÓN RESPUESTA]]&gt;1,"SI","NO")</f>
        <v>NO</v>
      </c>
      <c r="L30" s="6"/>
      <c r="M30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30" s="19"/>
      <c r="O30" s="11"/>
      <c r="P30" s="11"/>
      <c r="Q30" s="7"/>
    </row>
    <row r="31" spans="1:17">
      <c r="A31" s="12"/>
      <c r="B31" s="20"/>
      <c r="C31" s="21"/>
      <c r="D31" s="7"/>
      <c r="E31" s="9"/>
      <c r="F31" s="20"/>
      <c r="G31" s="17"/>
      <c r="H31" s="12"/>
      <c r="I31" s="22"/>
      <c r="J31" s="19"/>
      <c r="K31" s="38" t="str">
        <f>IF(Tabla1[[#This Row],[FECHA EMISIÓN RESPUESTA]]&gt;1,"SI","NO")</f>
        <v>NO</v>
      </c>
      <c r="L31" s="6"/>
      <c r="M31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31" s="3"/>
      <c r="O31" s="11"/>
      <c r="P31" s="11"/>
      <c r="Q31" s="7"/>
    </row>
    <row r="32" spans="1:17">
      <c r="A32" s="12"/>
      <c r="B32" s="20"/>
      <c r="C32" s="21"/>
      <c r="D32" s="7"/>
      <c r="E32" s="9"/>
      <c r="F32" s="20"/>
      <c r="G32" s="17"/>
      <c r="H32" s="12"/>
      <c r="I32" s="22"/>
      <c r="J32" s="19"/>
      <c r="K32" s="38" t="str">
        <f>IF(Tabla1[[#This Row],[FECHA EMISIÓN RESPUESTA]]&gt;1,"SI","NO")</f>
        <v>NO</v>
      </c>
      <c r="L32" s="6"/>
      <c r="M32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32" s="3"/>
      <c r="O32" s="11"/>
      <c r="P32" s="11"/>
      <c r="Q32" s="7"/>
    </row>
    <row r="33" spans="1:17" ht="11.55" customHeight="1">
      <c r="A33" s="12"/>
      <c r="B33" s="20"/>
      <c r="C33" s="21"/>
      <c r="D33" s="7"/>
      <c r="E33" s="9"/>
      <c r="F33" s="20"/>
      <c r="G33" s="17"/>
      <c r="H33" s="12"/>
      <c r="I33" s="22"/>
      <c r="J33" s="19"/>
      <c r="K33" s="38" t="str">
        <f>IF(Tabla1[[#This Row],[FECHA EMISIÓN RESPUESTA]]&gt;1,"SI","NO")</f>
        <v>NO</v>
      </c>
      <c r="L33" s="6"/>
      <c r="M33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33" s="3"/>
      <c r="O33" s="11"/>
      <c r="P33" s="11"/>
      <c r="Q33" s="7"/>
    </row>
    <row r="34" spans="1:17">
      <c r="A34" s="12"/>
      <c r="B34" s="20"/>
      <c r="C34" s="21"/>
      <c r="D34" s="7"/>
      <c r="E34" s="9"/>
      <c r="F34" s="20"/>
      <c r="G34" s="17"/>
      <c r="H34" s="12"/>
      <c r="I34" s="22"/>
      <c r="J34" s="19"/>
      <c r="K34" s="38" t="str">
        <f>IF(Tabla1[[#This Row],[FECHA EMISIÓN RESPUESTA]]&gt;1,"SI","NO")</f>
        <v>NO</v>
      </c>
      <c r="L34" s="6"/>
      <c r="M34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34" s="3"/>
      <c r="O34" s="11"/>
      <c r="P34" s="11"/>
      <c r="Q34" s="19"/>
    </row>
    <row r="35" spans="1:17">
      <c r="A35" s="12"/>
      <c r="B35" s="20"/>
      <c r="C35" s="18"/>
      <c r="D35" s="7"/>
      <c r="E35" s="9"/>
      <c r="F35" s="20"/>
      <c r="G35" s="17"/>
      <c r="H35" s="12"/>
      <c r="I35" s="22"/>
      <c r="J35" s="19"/>
      <c r="K35" s="38" t="str">
        <f>IF(Tabla1[[#This Row],[FECHA EMISIÓN RESPUESTA]]&gt;1,"SI","NO")</f>
        <v>NO</v>
      </c>
      <c r="L35" s="6"/>
      <c r="M35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35" s="19"/>
      <c r="O35" s="11"/>
      <c r="P35" s="11"/>
      <c r="Q35" s="19"/>
    </row>
    <row r="36" spans="1:17">
      <c r="A36" s="12"/>
      <c r="B36" s="7"/>
      <c r="C36" s="21"/>
      <c r="D36" s="7"/>
      <c r="E36" s="9"/>
      <c r="F36" s="20"/>
      <c r="G36" s="17"/>
      <c r="H36" s="12"/>
      <c r="I36" s="22"/>
      <c r="J36" s="19"/>
      <c r="K36" s="38" t="str">
        <f>IF(Tabla1[[#This Row],[FECHA EMISIÓN RESPUESTA]]&gt;1,"SI","NO")</f>
        <v>NO</v>
      </c>
      <c r="L36" s="6"/>
      <c r="M36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36" s="3"/>
      <c r="O36" s="11"/>
      <c r="P36" s="11"/>
      <c r="Q36" s="7"/>
    </row>
    <row r="37" spans="1:17">
      <c r="A37" s="12"/>
      <c r="B37" s="20"/>
      <c r="C37" s="21"/>
      <c r="D37" s="7"/>
      <c r="E37" s="9"/>
      <c r="F37" s="20"/>
      <c r="G37" s="7"/>
      <c r="H37" s="12"/>
      <c r="I37" s="22"/>
      <c r="J37" s="19"/>
      <c r="K37" s="38" t="str">
        <f>IF(Tabla1[[#This Row],[FECHA EMISIÓN RESPUESTA]]&gt;1,"SI","NO")</f>
        <v>NO</v>
      </c>
      <c r="L37" s="6"/>
      <c r="M37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37" s="3"/>
      <c r="O37" s="11"/>
      <c r="P37" s="11"/>
      <c r="Q37" s="7"/>
    </row>
    <row r="38" spans="1:17">
      <c r="A38" s="12"/>
      <c r="B38" s="20"/>
      <c r="C38" s="21"/>
      <c r="D38" s="7"/>
      <c r="E38" s="9"/>
      <c r="F38" s="20"/>
      <c r="G38" s="7"/>
      <c r="H38" s="12"/>
      <c r="I38" s="22"/>
      <c r="J38" s="19"/>
      <c r="K38" s="38" t="str">
        <f>IF(Tabla1[[#This Row],[FECHA EMISIÓN RESPUESTA]]&gt;1,"SI","NO")</f>
        <v>NO</v>
      </c>
      <c r="L38" s="6"/>
      <c r="M38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38" s="3"/>
      <c r="O38" s="11"/>
      <c r="P38" s="11"/>
      <c r="Q38" s="7"/>
    </row>
    <row r="39" spans="1:17" ht="11.55" customHeight="1">
      <c r="A39" s="12"/>
      <c r="B39" s="19"/>
      <c r="C39" s="21"/>
      <c r="D39" s="7"/>
      <c r="E39" s="9"/>
      <c r="F39" s="20"/>
      <c r="G39" s="7"/>
      <c r="H39" s="12"/>
      <c r="I39" s="22"/>
      <c r="J39" s="19"/>
      <c r="K39" s="38" t="str">
        <f>IF(Tabla1[[#This Row],[FECHA EMISIÓN RESPUESTA]]&gt;1,"SI","NO")</f>
        <v>NO</v>
      </c>
      <c r="L39" s="6"/>
      <c r="M39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39" s="3"/>
      <c r="O39" s="11"/>
      <c r="P39" s="11"/>
      <c r="Q39" s="7"/>
    </row>
    <row r="40" spans="1:17">
      <c r="A40" s="12"/>
      <c r="B40" s="19"/>
      <c r="C40" s="7"/>
      <c r="D40" s="7"/>
      <c r="E40" s="9"/>
      <c r="F40" s="20"/>
      <c r="G40" s="7"/>
      <c r="H40" s="12"/>
      <c r="I40" s="22"/>
      <c r="J40" s="19"/>
      <c r="K40" s="38" t="str">
        <f>IF(Tabla1[[#This Row],[FECHA EMISIÓN RESPUESTA]]&gt;1,"SI","NO")</f>
        <v>NO</v>
      </c>
      <c r="L40" s="6"/>
      <c r="M40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40" s="3"/>
      <c r="O40" s="11"/>
      <c r="P40" s="11"/>
      <c r="Q40" s="7"/>
    </row>
    <row r="41" spans="1:17">
      <c r="A41" s="12"/>
      <c r="B41" s="20"/>
      <c r="C41" s="17"/>
      <c r="D41" s="17"/>
      <c r="E41" s="9"/>
      <c r="F41" s="20"/>
      <c r="G41" s="17"/>
      <c r="H41" s="12"/>
      <c r="I41" s="22"/>
      <c r="J41" s="19"/>
      <c r="K41" s="38" t="str">
        <f>IF(Tabla1[[#This Row],[FECHA EMISIÓN RESPUESTA]]&gt;1,"SI","NO")</f>
        <v>NO</v>
      </c>
      <c r="L41" s="6"/>
      <c r="M41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41" s="3"/>
      <c r="O41" s="11"/>
      <c r="P41" s="11"/>
      <c r="Q41" s="7"/>
    </row>
    <row r="42" spans="1:17">
      <c r="A42" s="12"/>
      <c r="B42" s="20"/>
      <c r="C42" s="17"/>
      <c r="D42" s="17"/>
      <c r="E42" s="9"/>
      <c r="F42" s="20"/>
      <c r="G42" s="17"/>
      <c r="H42" s="12"/>
      <c r="I42" s="22"/>
      <c r="J42" s="19"/>
      <c r="K42" s="38" t="str">
        <f>IF(Tabla1[[#This Row],[FECHA EMISIÓN RESPUESTA]]&gt;1,"SI","NO")</f>
        <v>NO</v>
      </c>
      <c r="L42" s="6"/>
      <c r="M42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42" s="3"/>
      <c r="O42" s="11"/>
      <c r="P42" s="11"/>
      <c r="Q42" s="17"/>
    </row>
    <row r="43" spans="1:17">
      <c r="A43" s="12"/>
      <c r="B43" s="20"/>
      <c r="C43" s="7"/>
      <c r="D43" s="7"/>
      <c r="E43" s="9"/>
      <c r="F43" s="20"/>
      <c r="G43" s="7"/>
      <c r="H43" s="12"/>
      <c r="I43" s="22"/>
      <c r="J43" s="19"/>
      <c r="K43" s="38" t="str">
        <f>IF(Tabla1[[#This Row],[FECHA EMISIÓN RESPUESTA]]&gt;1,"SI","NO")</f>
        <v>NO</v>
      </c>
      <c r="L43" s="6"/>
      <c r="M43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43" s="19"/>
      <c r="O43" s="11"/>
      <c r="P43" s="11"/>
      <c r="Q43" s="19"/>
    </row>
    <row r="44" spans="1:17">
      <c r="A44" s="12"/>
      <c r="B44" s="7"/>
      <c r="C44" s="7"/>
      <c r="D44" s="7"/>
      <c r="E44" s="9"/>
      <c r="F44" s="20"/>
      <c r="G44" s="7"/>
      <c r="H44" s="12"/>
      <c r="I44" s="22"/>
      <c r="J44" s="19"/>
      <c r="K44" s="38" t="str">
        <f>IF(Tabla1[[#This Row],[FECHA EMISIÓN RESPUESTA]]&gt;1,"SI","NO")</f>
        <v>NO</v>
      </c>
      <c r="L44" s="6"/>
      <c r="M44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44" s="3"/>
      <c r="O44" s="11"/>
      <c r="P44" s="11"/>
      <c r="Q44" s="7"/>
    </row>
    <row r="45" spans="1:17">
      <c r="A45" s="12"/>
      <c r="B45" s="7"/>
      <c r="C45" s="21"/>
      <c r="D45" s="7"/>
      <c r="E45" s="9"/>
      <c r="F45" s="20"/>
      <c r="G45" s="7"/>
      <c r="H45" s="12"/>
      <c r="I45" s="22"/>
      <c r="J45" s="19"/>
      <c r="K45" s="38" t="str">
        <f>IF(Tabla1[[#This Row],[FECHA EMISIÓN RESPUESTA]]&gt;1,"SI","NO")</f>
        <v>NO</v>
      </c>
      <c r="L45" s="6"/>
      <c r="M45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45" s="3"/>
      <c r="O45" s="11"/>
      <c r="P45" s="11"/>
      <c r="Q45" s="7"/>
    </row>
    <row r="46" spans="1:17">
      <c r="A46" s="12"/>
      <c r="B46" s="7"/>
      <c r="C46" s="21"/>
      <c r="D46" s="7"/>
      <c r="E46" s="9"/>
      <c r="F46" s="20"/>
      <c r="G46" s="7"/>
      <c r="H46" s="12"/>
      <c r="I46" s="22"/>
      <c r="J46" s="19"/>
      <c r="K46" s="38" t="str">
        <f>IF(Tabla1[[#This Row],[FECHA EMISIÓN RESPUESTA]]&gt;1,"SI","NO")</f>
        <v>NO</v>
      </c>
      <c r="L46" s="6"/>
      <c r="M46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46" s="3"/>
      <c r="O46" s="11"/>
      <c r="P46" s="11"/>
      <c r="Q46" s="19"/>
    </row>
    <row r="47" spans="1:17">
      <c r="A47" s="12"/>
      <c r="B47" s="17"/>
      <c r="C47" s="21"/>
      <c r="D47" s="7"/>
      <c r="E47" s="9"/>
      <c r="F47" s="20"/>
      <c r="G47" s="7"/>
      <c r="H47" s="12"/>
      <c r="I47" s="22"/>
      <c r="J47" s="19"/>
      <c r="K47" s="38" t="str">
        <f>IF(Tabla1[[#This Row],[FECHA EMISIÓN RESPUESTA]]&gt;1,"SI","NO")</f>
        <v>NO</v>
      </c>
      <c r="L47" s="6"/>
      <c r="M47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47" s="19"/>
      <c r="O47" s="11"/>
      <c r="P47" s="11"/>
      <c r="Q47" s="7"/>
    </row>
    <row r="48" spans="1:17">
      <c r="A48" s="12"/>
      <c r="B48" s="20"/>
      <c r="C48" s="21"/>
      <c r="D48" s="7"/>
      <c r="E48" s="9"/>
      <c r="F48" s="20"/>
      <c r="G48" s="19"/>
      <c r="H48" s="12"/>
      <c r="I48" s="22"/>
      <c r="J48" s="19"/>
      <c r="K48" s="38" t="str">
        <f>IF(Tabla1[[#This Row],[FECHA EMISIÓN RESPUESTA]]&gt;1,"SI","NO")</f>
        <v>NO</v>
      </c>
      <c r="L48" s="6"/>
      <c r="M48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48" s="3"/>
      <c r="O48" s="11"/>
      <c r="P48" s="11"/>
      <c r="Q48" s="17"/>
    </row>
    <row r="49" spans="1:17">
      <c r="A49" s="12"/>
      <c r="B49" s="7"/>
      <c r="C49" s="7"/>
      <c r="D49" s="7"/>
      <c r="E49" s="9"/>
      <c r="F49" s="20"/>
      <c r="G49" s="7"/>
      <c r="H49" s="12"/>
      <c r="I49" s="22"/>
      <c r="J49" s="19"/>
      <c r="K49" s="38" t="str">
        <f>IF(Tabla1[[#This Row],[FECHA EMISIÓN RESPUESTA]]&gt;1,"SI","NO")</f>
        <v>NO</v>
      </c>
      <c r="L49" s="6"/>
      <c r="M49" s="43">
        <f ca="1">IF(Tabla1[[#This Row],[FECHA EMISIÓN RESPUESTA]]&gt;1,NETWORKDAYS.INTL(Tabla1[[#This Row],[FECHA RADICACIÓN SOLICITUD]],Tabla1[[#This Row],[FECHA EMISIÓN RESPUESTA]],11,Hoja1!$A$2:$A$34),NETWORKDAYS.INTL(Tabla1[[#This Row],[FECHA RADICACIÓN SOLICITUD]],NOW(),11,Hoja1!$A$2:$A$34))</f>
        <v>38569</v>
      </c>
      <c r="N49" s="3"/>
      <c r="O49" s="11"/>
      <c r="P49" s="11"/>
      <c r="Q49" s="7"/>
    </row>
  </sheetData>
  <mergeCells count="9">
    <mergeCell ref="N1:Q2"/>
    <mergeCell ref="P3:Q3"/>
    <mergeCell ref="N3:O3"/>
    <mergeCell ref="A1:M1"/>
    <mergeCell ref="A2:M2"/>
    <mergeCell ref="A3:B3"/>
    <mergeCell ref="D3:E3"/>
    <mergeCell ref="G3:H3"/>
    <mergeCell ref="I3:M3"/>
  </mergeCells>
  <phoneticPr fontId="8" type="noConversion"/>
  <conditionalFormatting sqref="H6:H49">
    <cfRule type="expression" dxfId="4" priority="5">
      <formula>H6&lt;&gt;A6</formula>
    </cfRule>
    <cfRule type="expression" dxfId="3" priority="6">
      <formula>H6=A6</formula>
    </cfRule>
  </conditionalFormatting>
  <conditionalFormatting sqref="M6:M49">
    <cfRule type="expression" dxfId="2" priority="7">
      <formula>ISBLANK($L6)</formula>
    </cfRule>
    <cfRule type="expression" dxfId="1" priority="8">
      <formula>$L6&gt;$I6</formula>
    </cfRule>
    <cfRule type="expression" dxfId="0" priority="9">
      <formula>$L6&lt;=$I6</formula>
    </cfRule>
  </conditionalFormatting>
  <dataValidations count="2">
    <dataValidation type="list" allowBlank="1" showInputMessage="1" showErrorMessage="1" sqref="D6:D49" xr:uid="{739C8C06-9D9B-496E-A24F-2314288B944C}">
      <formula1>Oficinas</formula1>
    </dataValidation>
    <dataValidation type="list" allowBlank="1" showInputMessage="1" showErrorMessage="1" sqref="E6:E49" xr:uid="{F90EFC40-32E3-475F-AD35-EC8F12B0D7B1}">
      <formula1>Canales</formula1>
    </dataValidation>
  </dataValidations>
  <printOptions horizontalCentered="1"/>
  <pageMargins left="0.19685039370078741" right="0.19685039370078741" top="0.19685039370078741" bottom="0.19685039370078741" header="0" footer="0"/>
  <pageSetup paperSize="5" scale="1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B976A7-7E27-49B8-96CC-86FD3274F7D5}">
          <x14:formula1>
            <xm:f>LISTAS!$G$4:$G$5</xm:f>
          </x14:formula1>
          <xm:sqref>P6:P49</xm:sqref>
        </x14:dataValidation>
        <x14:dataValidation type="list" allowBlank="1" showInputMessage="1" showErrorMessage="1" xr:uid="{911E4216-C97E-4EF3-B4AA-8143E91AB2C2}">
          <x14:formula1>
            <xm:f>LISTAS!$E$4:$E$6</xm:f>
          </x14:formula1>
          <xm:sqref>O6:O49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2A05A-E812-4D99-84AD-654F1AE36FA0}">
  <dimension ref="A1:A34"/>
  <sheetViews>
    <sheetView topLeftCell="A13" workbookViewId="0">
      <selection activeCell="A2" sqref="A2"/>
    </sheetView>
  </sheetViews>
  <sheetFormatPr baseColWidth="10" defaultRowHeight="14.4"/>
  <sheetData>
    <row r="1" spans="1:1">
      <c r="A1" t="s">
        <v>85</v>
      </c>
    </row>
    <row r="2" spans="1:1">
      <c r="A2" s="14">
        <v>44562</v>
      </c>
    </row>
    <row r="3" spans="1:1">
      <c r="A3" s="14">
        <v>44571</v>
      </c>
    </row>
    <row r="4" spans="1:1">
      <c r="A4" s="14">
        <v>44641</v>
      </c>
    </row>
    <row r="5" spans="1:1">
      <c r="A5" s="14">
        <v>44665</v>
      </c>
    </row>
    <row r="6" spans="1:1">
      <c r="A6" s="14">
        <v>44666</v>
      </c>
    </row>
    <row r="7" spans="1:1">
      <c r="A7" s="14">
        <v>44711</v>
      </c>
    </row>
    <row r="8" spans="1:1">
      <c r="A8" s="14">
        <v>44732</v>
      </c>
    </row>
    <row r="9" spans="1:1">
      <c r="A9" s="14">
        <v>44739</v>
      </c>
    </row>
    <row r="10" spans="1:1">
      <c r="A10" s="14">
        <v>44746</v>
      </c>
    </row>
    <row r="11" spans="1:1">
      <c r="A11" s="14">
        <v>44762</v>
      </c>
    </row>
    <row r="12" spans="1:1">
      <c r="A12" s="14">
        <v>44788</v>
      </c>
    </row>
    <row r="13" spans="1:1">
      <c r="A13" s="14">
        <v>44851</v>
      </c>
    </row>
    <row r="14" spans="1:1">
      <c r="A14" s="14">
        <v>44872</v>
      </c>
    </row>
    <row r="15" spans="1:1">
      <c r="A15" s="14">
        <v>44879</v>
      </c>
    </row>
    <row r="16" spans="1:1">
      <c r="A16" s="14">
        <v>44903</v>
      </c>
    </row>
    <row r="17" spans="1:1">
      <c r="A17" s="68">
        <v>44927</v>
      </c>
    </row>
    <row r="18" spans="1:1">
      <c r="A18" s="68">
        <v>44935</v>
      </c>
    </row>
    <row r="19" spans="1:1">
      <c r="A19" s="68">
        <v>45005</v>
      </c>
    </row>
    <row r="20" spans="1:1">
      <c r="A20" s="68">
        <v>45022</v>
      </c>
    </row>
    <row r="21" spans="1:1">
      <c r="A21" s="68">
        <v>45023</v>
      </c>
    </row>
    <row r="22" spans="1:1">
      <c r="A22" s="68">
        <v>45047</v>
      </c>
    </row>
    <row r="23" spans="1:1">
      <c r="A23" s="68">
        <v>45068</v>
      </c>
    </row>
    <row r="24" spans="1:1">
      <c r="A24" s="68">
        <v>45089</v>
      </c>
    </row>
    <row r="25" spans="1:1">
      <c r="A25" s="68">
        <v>45096</v>
      </c>
    </row>
    <row r="26" spans="1:1">
      <c r="A26" s="68">
        <v>45110</v>
      </c>
    </row>
    <row r="27" spans="1:1">
      <c r="A27" s="68">
        <v>45127</v>
      </c>
    </row>
    <row r="28" spans="1:1">
      <c r="A28" s="68">
        <v>45145</v>
      </c>
    </row>
    <row r="29" spans="1:1">
      <c r="A29" s="68">
        <v>45159</v>
      </c>
    </row>
    <row r="30" spans="1:1">
      <c r="A30" s="68">
        <v>45215</v>
      </c>
    </row>
    <row r="31" spans="1:1">
      <c r="A31" s="68">
        <v>45236</v>
      </c>
    </row>
    <row r="32" spans="1:1">
      <c r="A32" s="68">
        <v>45243</v>
      </c>
    </row>
    <row r="33" spans="1:1">
      <c r="A33" s="68">
        <v>45268</v>
      </c>
    </row>
    <row r="34" spans="1:1">
      <c r="A34" s="68">
        <v>45285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G25"/>
  <sheetViews>
    <sheetView workbookViewId="0">
      <selection activeCell="A25" sqref="A25"/>
    </sheetView>
  </sheetViews>
  <sheetFormatPr baseColWidth="10" defaultRowHeight="14.4"/>
  <cols>
    <col min="1" max="1" width="27.77734375" customWidth="1"/>
    <col min="2" max="2" width="22.77734375" bestFit="1" customWidth="1"/>
  </cols>
  <sheetData>
    <row r="3" spans="1:7">
      <c r="A3" t="s">
        <v>15</v>
      </c>
      <c r="B3" t="s">
        <v>22</v>
      </c>
      <c r="C3" s="71" t="s">
        <v>16</v>
      </c>
      <c r="E3" t="s">
        <v>17</v>
      </c>
      <c r="G3" t="s">
        <v>49</v>
      </c>
    </row>
    <row r="4" spans="1:7">
      <c r="A4" t="s">
        <v>23</v>
      </c>
      <c r="B4" t="s">
        <v>74</v>
      </c>
      <c r="C4" s="71" t="s">
        <v>7</v>
      </c>
      <c r="E4" t="s">
        <v>47</v>
      </c>
      <c r="G4" t="s">
        <v>51</v>
      </c>
    </row>
    <row r="5" spans="1:7">
      <c r="A5" t="s">
        <v>24</v>
      </c>
      <c r="B5" t="s">
        <v>73</v>
      </c>
      <c r="C5" s="71" t="s">
        <v>8</v>
      </c>
      <c r="E5" t="s">
        <v>46</v>
      </c>
      <c r="G5" t="s">
        <v>50</v>
      </c>
    </row>
    <row r="6" spans="1:7">
      <c r="A6" t="s">
        <v>29</v>
      </c>
      <c r="B6" t="s">
        <v>3</v>
      </c>
      <c r="E6" t="s">
        <v>48</v>
      </c>
    </row>
    <row r="7" spans="1:7">
      <c r="A7" t="s">
        <v>25</v>
      </c>
      <c r="B7" t="s">
        <v>75</v>
      </c>
    </row>
    <row r="8" spans="1:7">
      <c r="A8" t="s">
        <v>26</v>
      </c>
      <c r="B8" t="s">
        <v>46</v>
      </c>
    </row>
    <row r="11" spans="1:7">
      <c r="A11" t="s">
        <v>31</v>
      </c>
      <c r="B11" t="s">
        <v>60</v>
      </c>
      <c r="C11" t="s">
        <v>78</v>
      </c>
    </row>
    <row r="12" spans="1:7">
      <c r="A12" t="s">
        <v>32</v>
      </c>
      <c r="B12" t="s">
        <v>61</v>
      </c>
      <c r="C12" t="s">
        <v>79</v>
      </c>
    </row>
    <row r="13" spans="1:7">
      <c r="A13" t="s">
        <v>35</v>
      </c>
      <c r="B13" t="s">
        <v>62</v>
      </c>
      <c r="C13" t="s">
        <v>80</v>
      </c>
    </row>
    <row r="14" spans="1:7">
      <c r="A14" t="s">
        <v>36</v>
      </c>
      <c r="B14" t="s">
        <v>63</v>
      </c>
      <c r="C14" t="s">
        <v>81</v>
      </c>
    </row>
    <row r="15" spans="1:7">
      <c r="A15" t="s">
        <v>37</v>
      </c>
      <c r="B15" t="s">
        <v>64</v>
      </c>
      <c r="C15" t="s">
        <v>82</v>
      </c>
    </row>
    <row r="16" spans="1:7">
      <c r="A16" t="s">
        <v>43</v>
      </c>
      <c r="B16" t="s">
        <v>65</v>
      </c>
    </row>
    <row r="17" spans="1:2">
      <c r="A17" t="s">
        <v>33</v>
      </c>
      <c r="B17" t="s">
        <v>66</v>
      </c>
    </row>
    <row r="18" spans="1:2">
      <c r="A18" t="s">
        <v>34</v>
      </c>
      <c r="B18" t="s">
        <v>67</v>
      </c>
    </row>
    <row r="19" spans="1:2">
      <c r="A19" t="s">
        <v>42</v>
      </c>
      <c r="B19" t="s">
        <v>68</v>
      </c>
    </row>
    <row r="20" spans="1:2">
      <c r="A20" t="s">
        <v>76</v>
      </c>
      <c r="B20" t="s">
        <v>69</v>
      </c>
    </row>
    <row r="21" spans="1:2">
      <c r="A21" t="s">
        <v>39</v>
      </c>
      <c r="B21" t="s">
        <v>70</v>
      </c>
    </row>
    <row r="22" spans="1:2">
      <c r="A22" t="s">
        <v>41</v>
      </c>
      <c r="B22" t="s">
        <v>71</v>
      </c>
    </row>
    <row r="23" spans="1:2">
      <c r="A23" t="s">
        <v>40</v>
      </c>
      <c r="B23" t="s">
        <v>72</v>
      </c>
    </row>
    <row r="24" spans="1:2">
      <c r="A24" t="s">
        <v>38</v>
      </c>
    </row>
    <row r="25" spans="1:2">
      <c r="A25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61C38-0C62-47A3-8BA4-F42582B67887}">
  <dimension ref="A1:O35"/>
  <sheetViews>
    <sheetView tabSelected="1" topLeftCell="A21" zoomScaleNormal="100" workbookViewId="0">
      <selection activeCell="C29" sqref="C29:K29"/>
    </sheetView>
  </sheetViews>
  <sheetFormatPr baseColWidth="10" defaultColWidth="11.44140625" defaultRowHeight="14.4"/>
  <cols>
    <col min="1" max="1" width="3.77734375" style="1" customWidth="1"/>
    <col min="2" max="2" width="7.77734375" style="1" customWidth="1"/>
    <col min="3" max="8" width="6" style="1" customWidth="1"/>
    <col min="9" max="9" width="6.77734375" style="1" customWidth="1"/>
    <col min="10" max="10" width="5.88671875" style="1" customWidth="1"/>
    <col min="11" max="11" width="2.44140625" style="1" customWidth="1"/>
    <col min="12" max="12" width="6.109375" style="1" customWidth="1"/>
    <col min="13" max="13" width="6.44140625" style="1" customWidth="1"/>
    <col min="14" max="14" width="6.77734375" style="1" customWidth="1"/>
    <col min="15" max="15" width="4.88671875" style="1" customWidth="1"/>
    <col min="16" max="20" width="5.109375" style="1" customWidth="1"/>
    <col min="21" max="21" width="14.109375" style="1" bestFit="1" customWidth="1"/>
    <col min="22" max="16384" width="11.44140625" style="1"/>
  </cols>
  <sheetData>
    <row r="1" spans="1:15" ht="18" customHeight="1">
      <c r="A1" s="101" t="s">
        <v>86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7.8" customHeight="1">
      <c r="A2" s="85"/>
      <c r="B2" s="86"/>
      <c r="C2" s="86"/>
      <c r="D2" s="87"/>
      <c r="E2" s="85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5" ht="42.6" customHeight="1">
      <c r="A3" s="102" t="s">
        <v>87</v>
      </c>
      <c r="B3" s="103"/>
      <c r="C3" s="103"/>
      <c r="D3" s="104"/>
      <c r="E3" s="105" t="s">
        <v>139</v>
      </c>
      <c r="F3" s="106"/>
      <c r="G3" s="106"/>
      <c r="H3" s="106"/>
      <c r="I3" s="106"/>
      <c r="J3" s="106"/>
      <c r="K3" s="106"/>
      <c r="L3" s="106"/>
      <c r="M3" s="106"/>
      <c r="N3" s="106"/>
      <c r="O3" s="107"/>
    </row>
    <row r="4" spans="1:15" ht="7.2" customHeight="1">
      <c r="A4" s="79"/>
      <c r="B4" s="80"/>
      <c r="C4" s="80"/>
      <c r="D4" s="81"/>
      <c r="E4" s="73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1:15" ht="60" customHeight="1">
      <c r="A5" s="108" t="s">
        <v>88</v>
      </c>
      <c r="B5" s="109"/>
      <c r="C5" s="109"/>
      <c r="D5" s="110"/>
      <c r="E5" s="111" t="s">
        <v>141</v>
      </c>
      <c r="F5" s="112"/>
      <c r="G5" s="112"/>
      <c r="H5" s="112"/>
      <c r="I5" s="112"/>
      <c r="J5" s="112"/>
      <c r="K5" s="112"/>
      <c r="L5" s="112"/>
      <c r="M5" s="112"/>
      <c r="N5" s="112"/>
      <c r="O5" s="113"/>
    </row>
    <row r="6" spans="1:15" ht="7.8" customHeight="1">
      <c r="A6" s="82"/>
      <c r="B6" s="83"/>
      <c r="C6" s="83"/>
      <c r="D6" s="84"/>
      <c r="E6" s="76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1:15">
      <c r="A7" s="101" t="s">
        <v>89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ht="19.2" customHeight="1">
      <c r="A8" s="23">
        <v>1</v>
      </c>
      <c r="B8" s="114" t="s">
        <v>90</v>
      </c>
      <c r="C8" s="115"/>
      <c r="D8" s="116"/>
      <c r="E8" s="105" t="s">
        <v>91</v>
      </c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1:15" ht="43.8" customHeight="1">
      <c r="A9" s="24">
        <v>2</v>
      </c>
      <c r="B9" s="114" t="s">
        <v>92</v>
      </c>
      <c r="C9" s="115"/>
      <c r="D9" s="116"/>
      <c r="E9" s="105" t="s">
        <v>93</v>
      </c>
      <c r="F9" s="106"/>
      <c r="G9" s="106"/>
      <c r="H9" s="106"/>
      <c r="I9" s="106"/>
      <c r="J9" s="106"/>
      <c r="K9" s="106"/>
      <c r="L9" s="106"/>
      <c r="M9" s="106"/>
      <c r="N9" s="106"/>
      <c r="O9" s="107"/>
    </row>
    <row r="10" spans="1:15" ht="24" customHeight="1">
      <c r="A10" s="23">
        <v>3</v>
      </c>
      <c r="B10" s="114" t="s">
        <v>2</v>
      </c>
      <c r="C10" s="115"/>
      <c r="D10" s="116"/>
      <c r="E10" s="105" t="s">
        <v>94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7"/>
    </row>
    <row r="11" spans="1:15" s="25" customFormat="1" ht="27.75" customHeight="1">
      <c r="A11" s="24">
        <v>4</v>
      </c>
      <c r="B11" s="114" t="s">
        <v>4</v>
      </c>
      <c r="C11" s="115"/>
      <c r="D11" s="116"/>
      <c r="E11" s="105" t="s">
        <v>95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7"/>
    </row>
    <row r="12" spans="1:15" s="25" customFormat="1" ht="18" customHeight="1">
      <c r="A12" s="23">
        <v>5</v>
      </c>
      <c r="B12" s="114" t="s">
        <v>96</v>
      </c>
      <c r="C12" s="115"/>
      <c r="D12" s="116"/>
      <c r="E12" s="105" t="s">
        <v>97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7"/>
    </row>
    <row r="13" spans="1:15" ht="27.75" customHeight="1">
      <c r="A13" s="24">
        <v>6</v>
      </c>
      <c r="B13" s="114" t="s">
        <v>98</v>
      </c>
      <c r="C13" s="115"/>
      <c r="D13" s="116"/>
      <c r="E13" s="105" t="s">
        <v>140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7"/>
    </row>
    <row r="14" spans="1:15" ht="27" customHeight="1">
      <c r="A14" s="23">
        <v>7</v>
      </c>
      <c r="B14" s="114" t="s">
        <v>99</v>
      </c>
      <c r="C14" s="115"/>
      <c r="D14" s="116"/>
      <c r="E14" s="105" t="s">
        <v>142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7"/>
    </row>
    <row r="15" spans="1:15" ht="13.95" customHeight="1">
      <c r="A15" s="24">
        <v>8</v>
      </c>
      <c r="B15" s="114" t="s">
        <v>5</v>
      </c>
      <c r="C15" s="115"/>
      <c r="D15" s="116"/>
      <c r="E15" s="105" t="s">
        <v>143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7"/>
    </row>
    <row r="16" spans="1:15" ht="27.75" customHeight="1">
      <c r="A16" s="23">
        <v>9</v>
      </c>
      <c r="B16" s="114" t="s">
        <v>100</v>
      </c>
      <c r="C16" s="115"/>
      <c r="D16" s="116"/>
      <c r="E16" s="105" t="s">
        <v>101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7"/>
    </row>
    <row r="17" spans="1:15" ht="25.05" customHeight="1">
      <c r="A17" s="24">
        <v>10</v>
      </c>
      <c r="B17" s="114" t="s">
        <v>6</v>
      </c>
      <c r="C17" s="115"/>
      <c r="D17" s="116"/>
      <c r="E17" s="105" t="s">
        <v>144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7"/>
    </row>
    <row r="18" spans="1:15" ht="28.5" customHeight="1">
      <c r="A18" s="23">
        <v>11</v>
      </c>
      <c r="B18" s="114" t="s">
        <v>16</v>
      </c>
      <c r="C18" s="115"/>
      <c r="D18" s="116"/>
      <c r="E18" s="105" t="s">
        <v>145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7"/>
    </row>
    <row r="19" spans="1:15" ht="31.5" customHeight="1">
      <c r="A19" s="24">
        <v>12</v>
      </c>
      <c r="B19" s="114" t="s">
        <v>9</v>
      </c>
      <c r="C19" s="115"/>
      <c r="D19" s="116"/>
      <c r="E19" s="105" t="s">
        <v>146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7"/>
    </row>
    <row r="20" spans="1:15" ht="29.25" customHeight="1">
      <c r="A20" s="23">
        <v>13</v>
      </c>
      <c r="B20" s="114" t="s">
        <v>20</v>
      </c>
      <c r="C20" s="115"/>
      <c r="D20" s="116"/>
      <c r="E20" s="105" t="s">
        <v>102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7"/>
    </row>
    <row r="21" spans="1:15" ht="36.75" customHeight="1">
      <c r="A21" s="24">
        <v>14</v>
      </c>
      <c r="B21" s="114" t="s">
        <v>103</v>
      </c>
      <c r="C21" s="115"/>
      <c r="D21" s="116"/>
      <c r="E21" s="105" t="s">
        <v>104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7"/>
    </row>
    <row r="22" spans="1:15" ht="25.05" customHeight="1">
      <c r="A22" s="23">
        <v>15</v>
      </c>
      <c r="B22" s="114" t="s">
        <v>17</v>
      </c>
      <c r="C22" s="115"/>
      <c r="D22" s="116"/>
      <c r="E22" s="105" t="s">
        <v>147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7"/>
    </row>
    <row r="23" spans="1:15" ht="25.05" customHeight="1">
      <c r="A23" s="24">
        <v>16</v>
      </c>
      <c r="B23" s="117" t="s">
        <v>105</v>
      </c>
      <c r="C23" s="117"/>
      <c r="D23" s="117"/>
      <c r="E23" s="105" t="s">
        <v>148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7"/>
    </row>
    <row r="24" spans="1:15" ht="25.05" customHeight="1">
      <c r="A24" s="23">
        <v>17</v>
      </c>
      <c r="B24" s="117" t="s">
        <v>106</v>
      </c>
      <c r="C24" s="117"/>
      <c r="D24" s="117"/>
      <c r="E24" s="105" t="s">
        <v>149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7"/>
    </row>
    <row r="25" spans="1:15" ht="7.5" customHeight="1">
      <c r="A25" s="26"/>
      <c r="B25" s="27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>
      <c r="A26" s="118" t="s">
        <v>107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1:15" ht="26.25" customHeight="1">
      <c r="A27" s="105" t="s">
        <v>108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7"/>
    </row>
    <row r="28" spans="1:15">
      <c r="A28" s="118" t="s">
        <v>109</v>
      </c>
      <c r="B28" s="118"/>
      <c r="C28" s="118" t="s">
        <v>110</v>
      </c>
      <c r="D28" s="118"/>
      <c r="E28" s="118"/>
      <c r="F28" s="118"/>
      <c r="G28" s="118"/>
      <c r="H28" s="118"/>
      <c r="I28" s="118"/>
      <c r="J28" s="118"/>
      <c r="K28" s="118"/>
      <c r="L28" s="118" t="s">
        <v>111</v>
      </c>
      <c r="M28" s="118"/>
      <c r="N28" s="118"/>
      <c r="O28" s="118"/>
    </row>
    <row r="29" spans="1:15" ht="82.2" customHeight="1">
      <c r="A29" s="119">
        <v>1</v>
      </c>
      <c r="B29" s="120"/>
      <c r="C29" s="121" t="s">
        <v>151</v>
      </c>
      <c r="D29" s="121"/>
      <c r="E29" s="121"/>
      <c r="F29" s="121"/>
      <c r="G29" s="121"/>
      <c r="H29" s="121"/>
      <c r="I29" s="121"/>
      <c r="J29" s="121"/>
      <c r="K29" s="121"/>
      <c r="L29" s="122" t="s">
        <v>153</v>
      </c>
      <c r="M29" s="122"/>
      <c r="N29" s="122"/>
      <c r="O29" s="122"/>
    </row>
    <row r="30" spans="1:15" s="29" customFormat="1" ht="13.2">
      <c r="A30" s="123" t="s">
        <v>112</v>
      </c>
      <c r="B30" s="124"/>
      <c r="C30" s="124"/>
      <c r="D30" s="124"/>
      <c r="E30" s="124"/>
      <c r="F30" s="123" t="s">
        <v>113</v>
      </c>
      <c r="G30" s="124"/>
      <c r="H30" s="124"/>
      <c r="I30" s="124"/>
      <c r="J30" s="125"/>
      <c r="K30" s="124" t="s">
        <v>114</v>
      </c>
      <c r="L30" s="124"/>
      <c r="M30" s="124"/>
      <c r="N30" s="124"/>
      <c r="O30" s="125"/>
    </row>
    <row r="31" spans="1:15" s="30" customFormat="1" ht="12" customHeight="1">
      <c r="A31" s="126"/>
      <c r="B31" s="127"/>
      <c r="C31" s="127"/>
      <c r="D31" s="127"/>
      <c r="E31" s="127"/>
      <c r="F31" s="126"/>
      <c r="G31" s="127"/>
      <c r="H31" s="127"/>
      <c r="I31" s="127"/>
      <c r="J31" s="128"/>
      <c r="K31" s="127"/>
      <c r="L31" s="127"/>
      <c r="M31" s="127"/>
      <c r="N31" s="127"/>
      <c r="O31" s="128"/>
    </row>
    <row r="32" spans="1:15" ht="25.8" customHeight="1">
      <c r="A32" s="129" t="s">
        <v>137</v>
      </c>
      <c r="B32" s="130"/>
      <c r="C32" s="130"/>
      <c r="D32" s="130"/>
      <c r="E32" s="130"/>
      <c r="F32" s="131" t="s">
        <v>115</v>
      </c>
      <c r="G32" s="130"/>
      <c r="H32" s="130"/>
      <c r="I32" s="130"/>
      <c r="J32" s="132"/>
      <c r="K32" s="130" t="s">
        <v>116</v>
      </c>
      <c r="L32" s="130"/>
      <c r="M32" s="130"/>
      <c r="N32" s="130"/>
      <c r="O32" s="132"/>
    </row>
    <row r="33" spans="1:15" ht="12" customHeight="1">
      <c r="A33" s="133" t="s">
        <v>117</v>
      </c>
      <c r="B33" s="134"/>
      <c r="C33" s="134"/>
      <c r="D33" s="134"/>
      <c r="E33" s="134"/>
      <c r="F33" s="135" t="s">
        <v>118</v>
      </c>
      <c r="G33" s="134"/>
      <c r="H33" s="134"/>
      <c r="I33" s="134"/>
      <c r="J33" s="136"/>
      <c r="K33" s="134" t="s">
        <v>119</v>
      </c>
      <c r="L33" s="134"/>
      <c r="M33" s="134"/>
      <c r="N33" s="134"/>
      <c r="O33" s="136"/>
    </row>
    <row r="34" spans="1:1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</sheetData>
  <mergeCells count="60">
    <mergeCell ref="A32:E32"/>
    <mergeCell ref="F32:J32"/>
    <mergeCell ref="K32:O32"/>
    <mergeCell ref="A33:E33"/>
    <mergeCell ref="F33:J33"/>
    <mergeCell ref="K33:O33"/>
    <mergeCell ref="A30:E30"/>
    <mergeCell ref="F30:J30"/>
    <mergeCell ref="K30:O30"/>
    <mergeCell ref="A31:E31"/>
    <mergeCell ref="F31:J31"/>
    <mergeCell ref="K31:O31"/>
    <mergeCell ref="A28:B28"/>
    <mergeCell ref="C28:K28"/>
    <mergeCell ref="L28:O28"/>
    <mergeCell ref="A29:B29"/>
    <mergeCell ref="C29:K29"/>
    <mergeCell ref="L29:O29"/>
    <mergeCell ref="A27:O27"/>
    <mergeCell ref="B20:D20"/>
    <mergeCell ref="E20:O20"/>
    <mergeCell ref="B21:D21"/>
    <mergeCell ref="E21:O21"/>
    <mergeCell ref="B22:D22"/>
    <mergeCell ref="E22:O22"/>
    <mergeCell ref="B23:D23"/>
    <mergeCell ref="E23:O23"/>
    <mergeCell ref="B24:D24"/>
    <mergeCell ref="E24:O24"/>
    <mergeCell ref="A26:O26"/>
    <mergeCell ref="B17:D17"/>
    <mergeCell ref="E17:O17"/>
    <mergeCell ref="B18:D18"/>
    <mergeCell ref="E18:O18"/>
    <mergeCell ref="B19:D19"/>
    <mergeCell ref="E19:O19"/>
    <mergeCell ref="B14:D14"/>
    <mergeCell ref="E14:O14"/>
    <mergeCell ref="B15:D15"/>
    <mergeCell ref="E15:O15"/>
    <mergeCell ref="B16:D16"/>
    <mergeCell ref="E16:O16"/>
    <mergeCell ref="B13:D13"/>
    <mergeCell ref="E13:O13"/>
    <mergeCell ref="B10:D10"/>
    <mergeCell ref="E10:O10"/>
    <mergeCell ref="B11:D11"/>
    <mergeCell ref="E11:O11"/>
    <mergeCell ref="B12:D12"/>
    <mergeCell ref="E12:O12"/>
    <mergeCell ref="B8:D8"/>
    <mergeCell ref="E8:O8"/>
    <mergeCell ref="B9:D9"/>
    <mergeCell ref="E9:O9"/>
    <mergeCell ref="A7:O7"/>
    <mergeCell ref="A1:O1"/>
    <mergeCell ref="A3:D3"/>
    <mergeCell ref="E3:O3"/>
    <mergeCell ref="A5:D5"/>
    <mergeCell ref="E5:O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015C-85E8-4A1E-B4E8-BD82EE41B431}">
  <dimension ref="A2:K25"/>
  <sheetViews>
    <sheetView showGridLines="0" topLeftCell="A4" workbookViewId="0">
      <selection activeCell="B7" sqref="B7"/>
    </sheetView>
  </sheetViews>
  <sheetFormatPr baseColWidth="10" defaultRowHeight="14.4"/>
  <cols>
    <col min="1" max="1" width="16.5546875" bestFit="1" customWidth="1"/>
    <col min="2" max="2" width="11.77734375" bestFit="1" customWidth="1"/>
    <col min="3" max="3" width="7.109375" style="47" customWidth="1"/>
  </cols>
  <sheetData>
    <row r="2" spans="1:11" ht="22.95" customHeight="1">
      <c r="A2" s="137" t="s">
        <v>127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4" spans="1:11" ht="72">
      <c r="A4" s="44" t="s">
        <v>120</v>
      </c>
      <c r="B4" s="46" t="s">
        <v>122</v>
      </c>
      <c r="C4"/>
    </row>
    <row r="5" spans="1:11">
      <c r="A5" s="45" t="s">
        <v>136</v>
      </c>
      <c r="B5" s="47"/>
      <c r="C5"/>
    </row>
    <row r="6" spans="1:11">
      <c r="A6" s="72" t="s">
        <v>136</v>
      </c>
      <c r="B6" s="47"/>
      <c r="C6"/>
    </row>
    <row r="7" spans="1:11">
      <c r="A7" s="45" t="s">
        <v>121</v>
      </c>
      <c r="B7" s="47"/>
      <c r="C7"/>
    </row>
    <row r="8" spans="1:11">
      <c r="C8"/>
    </row>
    <row r="9" spans="1:11">
      <c r="C9"/>
    </row>
    <row r="10" spans="1:11">
      <c r="C10"/>
    </row>
    <row r="11" spans="1:11">
      <c r="C11"/>
    </row>
    <row r="12" spans="1:11">
      <c r="C12"/>
    </row>
    <row r="13" spans="1:11">
      <c r="C13"/>
    </row>
    <row r="14" spans="1:11">
      <c r="C14"/>
    </row>
    <row r="15" spans="1:11">
      <c r="C15"/>
    </row>
    <row r="16" spans="1:11">
      <c r="C16"/>
    </row>
    <row r="17" spans="1:11">
      <c r="C17"/>
    </row>
    <row r="18" spans="1:11">
      <c r="C18"/>
    </row>
    <row r="19" spans="1:11">
      <c r="C19"/>
    </row>
    <row r="20" spans="1:11">
      <c r="C20"/>
    </row>
    <row r="2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1"/>
    </row>
    <row r="22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4"/>
    </row>
    <row r="23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4"/>
    </row>
    <row r="24" spans="1:11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4"/>
    </row>
    <row r="25" spans="1:11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7"/>
    </row>
  </sheetData>
  <mergeCells count="2">
    <mergeCell ref="A2:K2"/>
    <mergeCell ref="A21:K25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horizontalDpi="0" verticalDpi="0"/>
  <headerFooter>
    <oddFooter>&amp;C&amp;"Calibri,Normal"&amp;K000000&amp;P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18FC-6C80-44D9-BFDE-FCF9888C5B09}">
  <dimension ref="A1:L23"/>
  <sheetViews>
    <sheetView showGridLines="0" zoomScale="85" zoomScaleNormal="85" workbookViewId="0">
      <selection activeCell="A19" sqref="A19:L23"/>
    </sheetView>
  </sheetViews>
  <sheetFormatPr baseColWidth="10" defaultRowHeight="14.4"/>
  <cols>
    <col min="1" max="1" width="17.88671875" bestFit="1" customWidth="1"/>
    <col min="2" max="2" width="19.33203125" bestFit="1" customWidth="1"/>
    <col min="3" max="3" width="10.109375" customWidth="1"/>
    <col min="4" max="4" width="24.44140625" customWidth="1"/>
    <col min="10" max="13" width="1" customWidth="1"/>
  </cols>
  <sheetData>
    <row r="1" spans="1:12" ht="22.95" customHeight="1">
      <c r="A1" s="137" t="s">
        <v>129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spans="1:12" ht="28.8">
      <c r="A3" s="44" t="s">
        <v>120</v>
      </c>
      <c r="B3" s="50" t="s">
        <v>126</v>
      </c>
      <c r="C3" s="50"/>
    </row>
    <row r="4" spans="1:12">
      <c r="A4" s="45" t="s">
        <v>136</v>
      </c>
      <c r="B4">
        <v>2740</v>
      </c>
      <c r="C4" s="48" t="e">
        <f>GETPIVOTDATA("RESPUESTA EMITIDA",$A$3,"CANAL DE RECEPCIÓN","Página web")/GETPIVOTDATA("RESPUESTA EMITIDA",$A$3)</f>
        <v>#REF!</v>
      </c>
    </row>
    <row r="5" spans="1:12">
      <c r="A5" s="45" t="s">
        <v>121</v>
      </c>
      <c r="B5">
        <v>2740</v>
      </c>
      <c r="C5" s="48" t="e">
        <f>GETPIVOTDATA("RESPUESTA EMITIDA",$A$3,"CANAL DE RECEPCIÓN","E-mail")/GETPIVOTDATA("RESPUESTA EMITIDA",$A$3)</f>
        <v>#REF!</v>
      </c>
    </row>
    <row r="6" spans="1:12">
      <c r="C6" s="48" t="e">
        <f>GETPIVOTDATA("RESPUESTA EMITIDA",$A$3,"CANAL DE RECEPCIÓN","Portal transaccional")/GETPIVOTDATA("RESPUESTA EMITIDA",$A$3)</f>
        <v>#REF!</v>
      </c>
    </row>
    <row r="8" spans="1:12">
      <c r="C8" s="51" t="e">
        <f>GETPIVOTDATA("RESPUESTA EMITIDA",$A$3,"CANAL DE RECEPCIÓN","Buzón PQRSF")/GETPIVOTDATA("RESPUESTA EMITIDA",$A$3)</f>
        <v>#REF!</v>
      </c>
    </row>
    <row r="18" spans="1:12" ht="15.6">
      <c r="A18" s="148" t="s">
        <v>128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1:12">
      <c r="A19" s="13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1"/>
    </row>
    <row r="20" spans="1:12">
      <c r="A20" s="142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4"/>
    </row>
    <row r="21" spans="1:12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4"/>
    </row>
    <row r="22" spans="1:12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4"/>
    </row>
    <row r="23" spans="1:12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7"/>
    </row>
  </sheetData>
  <mergeCells count="3">
    <mergeCell ref="A1:L1"/>
    <mergeCell ref="A18:L18"/>
    <mergeCell ref="A19:L2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FA16-A8BF-4F09-A9B2-E8CCB2F45AF6}">
  <dimension ref="A1:P32"/>
  <sheetViews>
    <sheetView showGridLines="0" topLeftCell="A6" zoomScaleNormal="100" workbookViewId="0">
      <selection activeCell="A28" sqref="A28:P32"/>
    </sheetView>
  </sheetViews>
  <sheetFormatPr baseColWidth="10" defaultRowHeight="14.4"/>
  <cols>
    <col min="1" max="1" width="16.5546875" bestFit="1" customWidth="1"/>
    <col min="2" max="2" width="30" bestFit="1" customWidth="1"/>
    <col min="3" max="3" width="4" bestFit="1" customWidth="1"/>
    <col min="4" max="4" width="4.33203125" bestFit="1" customWidth="1"/>
    <col min="5" max="5" width="4" bestFit="1" customWidth="1"/>
    <col min="6" max="6" width="4.6640625" bestFit="1" customWidth="1"/>
    <col min="7" max="7" width="3.77734375" bestFit="1" customWidth="1"/>
    <col min="8" max="8" width="4" bestFit="1" customWidth="1"/>
    <col min="9" max="9" width="4.109375" bestFit="1" customWidth="1"/>
    <col min="10" max="11" width="4" bestFit="1" customWidth="1"/>
    <col min="12" max="12" width="4.21875" bestFit="1" customWidth="1"/>
    <col min="13" max="13" width="4" bestFit="1" customWidth="1"/>
    <col min="14" max="14" width="11.88671875" bestFit="1" customWidth="1"/>
    <col min="16" max="16" width="18" customWidth="1"/>
  </cols>
  <sheetData>
    <row r="1" spans="1:16" ht="22.95" customHeight="1">
      <c r="A1" s="137" t="s">
        <v>131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3" spans="1:16">
      <c r="A3" s="44" t="s">
        <v>120</v>
      </c>
      <c r="B3" s="1" t="s">
        <v>123</v>
      </c>
    </row>
    <row r="4" spans="1:16">
      <c r="A4" s="45" t="s">
        <v>136</v>
      </c>
      <c r="B4">
        <v>2740</v>
      </c>
    </row>
    <row r="5" spans="1:16">
      <c r="A5" s="45" t="s">
        <v>121</v>
      </c>
      <c r="B5">
        <v>2740</v>
      </c>
      <c r="O5" s="66" t="e">
        <f>GETPIVOTDATA("TIEMPO DE RESPUESTA",$A$3,"TIPO DE SOLICITUD","Felicitación")/GETPIVOTDATA("TIEMPO DE RESPUESTA",$A$3)</f>
        <v>#REF!</v>
      </c>
    </row>
    <row r="6" spans="1:16">
      <c r="O6" s="66" t="e">
        <f>GETPIVOTDATA("TIEMPO DE RESPUESTA",$A$3,"TIPO DE SOLICITUD","Petición")/GETPIVOTDATA("TIEMPO DE RESPUESTA",$A$3)</f>
        <v>#REF!</v>
      </c>
    </row>
    <row r="7" spans="1:16">
      <c r="O7" s="66" t="e">
        <f>GETPIVOTDATA("TIEMPO DE RESPUESTA",$A$3,"TIPO DE SOLICITUD","Queja")/GETPIVOTDATA("TIEMPO DE RESPUESTA",$A$3)</f>
        <v>#REF!</v>
      </c>
    </row>
    <row r="8" spans="1:16">
      <c r="O8" s="66" t="e">
        <f>GETPIVOTDATA("TIEMPO DE RESPUESTA",$A$3,"TIPO DE SOLICITUD","Reclamo")/GETPIVOTDATA("TIEMPO DE RESPUESTA",$A$3)</f>
        <v>#REF!</v>
      </c>
    </row>
    <row r="27" spans="1:16" ht="16.05" customHeight="1">
      <c r="A27" s="148" t="s">
        <v>128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</row>
    <row r="28" spans="1:16" ht="15" customHeight="1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1"/>
    </row>
    <row r="29" spans="1:16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4"/>
    </row>
    <row r="30" spans="1:16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4"/>
    </row>
    <row r="31" spans="1:16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4"/>
    </row>
    <row r="32" spans="1:16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7"/>
    </row>
  </sheetData>
  <mergeCells count="3">
    <mergeCell ref="A1:P1"/>
    <mergeCell ref="A27:P27"/>
    <mergeCell ref="A28:P3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35F0-7CB7-47C0-AA63-A8E8B5AF1D75}">
  <dimension ref="A2:C7"/>
  <sheetViews>
    <sheetView workbookViewId="0">
      <selection activeCell="A6" sqref="A6"/>
    </sheetView>
  </sheetViews>
  <sheetFormatPr baseColWidth="10" defaultRowHeight="14.4"/>
  <cols>
    <col min="1" max="1" width="46.44140625" bestFit="1" customWidth="1"/>
    <col min="2" max="2" width="21.44140625" bestFit="1" customWidth="1"/>
    <col min="3" max="3" width="11.88671875" bestFit="1" customWidth="1"/>
    <col min="4" max="4" width="4.33203125" bestFit="1" customWidth="1"/>
    <col min="5" max="5" width="4" bestFit="1" customWidth="1"/>
    <col min="6" max="6" width="4.6640625" bestFit="1" customWidth="1"/>
    <col min="7" max="7" width="3.77734375" bestFit="1" customWidth="1"/>
    <col min="8" max="8" width="4" bestFit="1" customWidth="1"/>
    <col min="9" max="9" width="4.109375" bestFit="1" customWidth="1"/>
    <col min="10" max="11" width="4" bestFit="1" customWidth="1"/>
    <col min="12" max="12" width="4.21875" bestFit="1" customWidth="1"/>
    <col min="13" max="13" width="4" bestFit="1" customWidth="1"/>
    <col min="14" max="14" width="11.88671875" bestFit="1" customWidth="1"/>
    <col min="15" max="25" width="5.44140625" bestFit="1" customWidth="1"/>
    <col min="26" max="26" width="51.21875" bestFit="1" customWidth="1"/>
    <col min="27" max="27" width="34.77734375" bestFit="1" customWidth="1"/>
  </cols>
  <sheetData>
    <row r="2" spans="1:3">
      <c r="A2" s="44" t="s">
        <v>14</v>
      </c>
      <c r="B2" t="s">
        <v>136</v>
      </c>
    </row>
    <row r="4" spans="1:3">
      <c r="A4" s="44" t="s">
        <v>122</v>
      </c>
      <c r="B4" s="44" t="s">
        <v>125</v>
      </c>
    </row>
    <row r="5" spans="1:3">
      <c r="A5" s="44" t="s">
        <v>120</v>
      </c>
      <c r="B5" s="68" t="s">
        <v>136</v>
      </c>
      <c r="C5" s="68" t="s">
        <v>121</v>
      </c>
    </row>
    <row r="6" spans="1:3">
      <c r="A6" s="69">
        <v>38542</v>
      </c>
      <c r="B6" s="47"/>
      <c r="C6" s="47"/>
    </row>
    <row r="7" spans="1:3">
      <c r="A7" s="69" t="s">
        <v>121</v>
      </c>
      <c r="B7" s="47"/>
      <c r="C7" s="47"/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D0A0-EBB5-4243-96D0-E29DC40DB992}">
  <dimension ref="A1:I26"/>
  <sheetViews>
    <sheetView showGridLines="0" zoomScale="92" zoomScaleNormal="92" workbookViewId="0">
      <selection activeCell="A22" sqref="A22:I26"/>
    </sheetView>
  </sheetViews>
  <sheetFormatPr baseColWidth="10" defaultRowHeight="14.4"/>
  <cols>
    <col min="1" max="1" width="17.109375" bestFit="1" customWidth="1"/>
    <col min="2" max="2" width="30.44140625" bestFit="1" customWidth="1"/>
    <col min="3" max="3" width="10.109375" customWidth="1"/>
    <col min="4" max="4" width="19.77734375" customWidth="1"/>
  </cols>
  <sheetData>
    <row r="1" spans="1:9" ht="22.95" customHeight="1">
      <c r="A1" s="137" t="s">
        <v>130</v>
      </c>
      <c r="B1" s="138"/>
      <c r="C1" s="138"/>
      <c r="D1" s="138"/>
      <c r="E1" s="138"/>
      <c r="F1" s="138"/>
      <c r="G1" s="138"/>
      <c r="H1" s="138"/>
      <c r="I1" s="138"/>
    </row>
    <row r="2" spans="1:9">
      <c r="A2" s="44" t="s">
        <v>14</v>
      </c>
      <c r="B2" t="s">
        <v>124</v>
      </c>
    </row>
    <row r="4" spans="1:9">
      <c r="A4" s="44" t="s">
        <v>120</v>
      </c>
      <c r="B4" s="50" t="s">
        <v>123</v>
      </c>
    </row>
    <row r="5" spans="1:9">
      <c r="A5" s="45" t="s">
        <v>121</v>
      </c>
      <c r="B5" s="47"/>
      <c r="C5" s="49" t="e">
        <f>GETPIVOTDATA("TIEMPO DE RESPUESTA",$A$4,"ASUNTO","Inconformidad en el servicio")/GETPIVOTDATA("TIEMPO DE RESPUESTA",$A$4)</f>
        <v>#REF!</v>
      </c>
    </row>
    <row r="6" spans="1:9">
      <c r="C6" s="49" t="e">
        <f>GETPIVOTDATA("TIEMPO DE RESPUESTA",$A$4,"ASUNTO","Devoluciones")/GETPIVOTDATA("TIEMPO DE RESPUESTA",$A$4)</f>
        <v>#REF!</v>
      </c>
    </row>
    <row r="21" spans="1:9" ht="15.6">
      <c r="A21" s="148" t="s">
        <v>128</v>
      </c>
      <c r="B21" s="149"/>
      <c r="C21" s="149"/>
      <c r="D21" s="149"/>
      <c r="E21" s="149"/>
      <c r="F21" s="149"/>
      <c r="G21" s="149"/>
      <c r="H21" s="149"/>
      <c r="I21" s="149"/>
    </row>
    <row r="22" spans="1:9">
      <c r="A22" s="139"/>
      <c r="B22" s="140"/>
      <c r="C22" s="140"/>
      <c r="D22" s="140"/>
      <c r="E22" s="140"/>
      <c r="F22" s="140"/>
      <c r="G22" s="140"/>
      <c r="H22" s="140"/>
      <c r="I22" s="141"/>
    </row>
    <row r="23" spans="1:9">
      <c r="A23" s="142"/>
      <c r="B23" s="143"/>
      <c r="C23" s="143"/>
      <c r="D23" s="143"/>
      <c r="E23" s="143"/>
      <c r="F23" s="143"/>
      <c r="G23" s="143"/>
      <c r="H23" s="143"/>
      <c r="I23" s="144"/>
    </row>
    <row r="24" spans="1:9">
      <c r="A24" s="142"/>
      <c r="B24" s="143"/>
      <c r="C24" s="143"/>
      <c r="D24" s="143"/>
      <c r="E24" s="143"/>
      <c r="F24" s="143"/>
      <c r="G24" s="143"/>
      <c r="H24" s="143"/>
      <c r="I24" s="144"/>
    </row>
    <row r="25" spans="1:9">
      <c r="A25" s="142"/>
      <c r="B25" s="143"/>
      <c r="C25" s="143"/>
      <c r="D25" s="143"/>
      <c r="E25" s="143"/>
      <c r="F25" s="143"/>
      <c r="G25" s="143"/>
      <c r="H25" s="143"/>
      <c r="I25" s="144"/>
    </row>
    <row r="26" spans="1:9">
      <c r="A26" s="145"/>
      <c r="B26" s="146"/>
      <c r="C26" s="146"/>
      <c r="D26" s="146"/>
      <c r="E26" s="146"/>
      <c r="F26" s="146"/>
      <c r="G26" s="146"/>
      <c r="H26" s="146"/>
      <c r="I26" s="147"/>
    </row>
  </sheetData>
  <mergeCells count="3">
    <mergeCell ref="A1:I1"/>
    <mergeCell ref="A21:I21"/>
    <mergeCell ref="A22:I26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showGridLines="0" workbookViewId="0">
      <selection activeCell="I9" sqref="I9:I10"/>
    </sheetView>
  </sheetViews>
  <sheetFormatPr baseColWidth="10" defaultRowHeight="14.4"/>
  <cols>
    <col min="1" max="1" width="19.44140625" customWidth="1"/>
    <col min="2" max="2" width="12.44140625" customWidth="1"/>
    <col min="3" max="3" width="13.33203125" customWidth="1"/>
    <col min="4" max="5" width="15.77734375" customWidth="1"/>
    <col min="6" max="6" width="4" customWidth="1"/>
    <col min="7" max="7" width="18.44140625" customWidth="1"/>
    <col min="8" max="8" width="12.77734375" customWidth="1"/>
    <col min="9" max="9" width="10.44140625" customWidth="1"/>
  </cols>
  <sheetData>
    <row r="1" spans="1:9" ht="22.95" customHeight="1">
      <c r="A1" s="150" t="s">
        <v>132</v>
      </c>
      <c r="B1" s="151"/>
      <c r="C1" s="151"/>
      <c r="D1" s="151"/>
      <c r="E1" s="151"/>
      <c r="F1" s="151"/>
      <c r="G1" s="151"/>
      <c r="H1" s="151"/>
      <c r="I1" s="152"/>
    </row>
    <row r="2" spans="1:9" ht="19.05" customHeight="1">
      <c r="A2" s="58"/>
      <c r="B2" s="59"/>
      <c r="C2" s="59"/>
      <c r="D2" s="59"/>
      <c r="E2" s="59"/>
      <c r="F2" s="59"/>
      <c r="I2" s="60"/>
    </row>
    <row r="3" spans="1:9">
      <c r="A3" s="61"/>
      <c r="B3" s="52" t="s">
        <v>133</v>
      </c>
      <c r="C3" s="52">
        <v>2022</v>
      </c>
      <c r="D3" t="s">
        <v>135</v>
      </c>
      <c r="I3" s="60"/>
    </row>
    <row r="4" spans="1:9">
      <c r="A4" s="61"/>
      <c r="I4" s="60"/>
    </row>
    <row r="5" spans="1:9">
      <c r="A5" s="62"/>
      <c r="B5" s="4"/>
      <c r="C5" s="1"/>
      <c r="D5" s="56" t="s">
        <v>55</v>
      </c>
      <c r="E5" s="56" t="s">
        <v>56</v>
      </c>
      <c r="I5" s="60"/>
    </row>
    <row r="6" spans="1:9">
      <c r="A6" s="156" t="s">
        <v>44</v>
      </c>
      <c r="B6" s="156"/>
      <c r="C6" s="53" t="s">
        <v>23</v>
      </c>
      <c r="D6" s="54" t="e">
        <f>COUNTIFS(FORMATO!#REF!,"=Petición")</f>
        <v>#REF!</v>
      </c>
      <c r="E6" s="55" t="e">
        <f>(D6*1)/D11</f>
        <v>#REF!</v>
      </c>
      <c r="I6" s="60"/>
    </row>
    <row r="7" spans="1:9">
      <c r="A7" s="156"/>
      <c r="B7" s="156"/>
      <c r="C7" s="53" t="s">
        <v>24</v>
      </c>
      <c r="D7" s="54" t="e">
        <f>COUNTIFS(FORMATO!#REF!,"=Queja")</f>
        <v>#REF!</v>
      </c>
      <c r="E7" s="55" t="e">
        <f>(D7*1)/D11</f>
        <v>#REF!</v>
      </c>
      <c r="G7" s="163" t="s">
        <v>30</v>
      </c>
      <c r="H7" s="163"/>
      <c r="I7" s="160">
        <f>COUNTIFS(FORMATO!K6:K49,"=SI")</f>
        <v>1</v>
      </c>
    </row>
    <row r="8" spans="1:9">
      <c r="A8" s="156"/>
      <c r="B8" s="156"/>
      <c r="C8" s="53" t="s">
        <v>29</v>
      </c>
      <c r="D8" s="54" t="e">
        <f>COUNTIFS(FORMATO!#REF!,"=Reclamo")</f>
        <v>#REF!</v>
      </c>
      <c r="E8" s="55" t="e">
        <f>(D8*1)/D11</f>
        <v>#REF!</v>
      </c>
      <c r="G8" s="163"/>
      <c r="H8" s="163"/>
      <c r="I8" s="161"/>
    </row>
    <row r="9" spans="1:9">
      <c r="A9" s="156"/>
      <c r="B9" s="156"/>
      <c r="C9" s="53" t="s">
        <v>25</v>
      </c>
      <c r="D9" s="54" t="e">
        <f>COUNTIFS(FORMATO!#REF!,"=Sugerencia")</f>
        <v>#REF!</v>
      </c>
      <c r="E9" s="55" t="e">
        <f>(D9*1)/D11</f>
        <v>#REF!</v>
      </c>
      <c r="G9" s="163" t="s">
        <v>54</v>
      </c>
      <c r="H9" s="163"/>
      <c r="I9" s="157">
        <f>COUNTIFS(FORMATO!K6:K49,"=NO")</f>
        <v>43</v>
      </c>
    </row>
    <row r="10" spans="1:9">
      <c r="A10" s="156"/>
      <c r="B10" s="156"/>
      <c r="C10" s="53" t="s">
        <v>26</v>
      </c>
      <c r="D10" s="54" t="e">
        <f>COUNTIFS(FORMATO!#REF!,"=Felicitación")</f>
        <v>#REF!</v>
      </c>
      <c r="E10" s="55" t="e">
        <f>(D10*1)/D11</f>
        <v>#REF!</v>
      </c>
      <c r="G10" s="163"/>
      <c r="H10" s="163"/>
      <c r="I10" s="158"/>
    </row>
    <row r="11" spans="1:9">
      <c r="A11" s="62"/>
      <c r="B11" s="4"/>
      <c r="C11" s="56" t="s">
        <v>21</v>
      </c>
      <c r="D11" s="57" t="e">
        <f>SUM(D6:D10)</f>
        <v>#REF!</v>
      </c>
      <c r="E11" s="55" t="e">
        <f>SUM(E6:E10)</f>
        <v>#REF!</v>
      </c>
      <c r="I11" s="60"/>
    </row>
    <row r="12" spans="1:9">
      <c r="A12" s="61"/>
      <c r="G12" s="153" t="s">
        <v>134</v>
      </c>
      <c r="H12" s="153"/>
      <c r="I12" s="60"/>
    </row>
    <row r="13" spans="1:9" ht="37.950000000000003" customHeight="1">
      <c r="A13" s="63"/>
      <c r="B13" s="56" t="s">
        <v>55</v>
      </c>
      <c r="C13" s="56" t="s">
        <v>56</v>
      </c>
      <c r="D13" s="5"/>
      <c r="G13" s="154" t="e">
        <f>((COUNTIFS(FORMATO!P6:P49,"=Finalizado"))/D11)</f>
        <v>#REF!</v>
      </c>
      <c r="H13" s="155"/>
      <c r="I13" s="60"/>
    </row>
    <row r="14" spans="1:9">
      <c r="A14" s="156" t="s">
        <v>57</v>
      </c>
      <c r="B14" s="157">
        <f>COUNTIFS(FORMATO!P6:P49,"=En trámite")</f>
        <v>0</v>
      </c>
      <c r="C14" s="159" t="e">
        <f>(B14*1)/D11</f>
        <v>#REF!</v>
      </c>
      <c r="D14" s="5"/>
      <c r="G14" s="1"/>
      <c r="H14" s="1"/>
      <c r="I14" s="60"/>
    </row>
    <row r="15" spans="1:9" ht="15" customHeight="1">
      <c r="A15" s="156"/>
      <c r="B15" s="158"/>
      <c r="C15" s="159"/>
      <c r="D15" s="5"/>
      <c r="G15" s="162" t="s">
        <v>59</v>
      </c>
      <c r="H15" s="162"/>
      <c r="I15" s="60"/>
    </row>
    <row r="16" spans="1:9" ht="23.4">
      <c r="A16" s="156" t="s">
        <v>58</v>
      </c>
      <c r="B16" s="157">
        <f>COUNTIFS(FORMATO!P6:P49,"=Finalizado")</f>
        <v>0</v>
      </c>
      <c r="C16" s="159" t="e">
        <f>(B16*1)/D11</f>
        <v>#REF!</v>
      </c>
      <c r="D16" s="5"/>
      <c r="E16" s="166">
        <f ca="1">COUNTIF(FORMATO!M6:M49,"&lt;=10")</f>
        <v>1</v>
      </c>
      <c r="F16" s="166"/>
      <c r="G16" s="164" t="e">
        <f ca="1">COUNTIF(FORMATO!M6:M49,"&lt;=10")/D11</f>
        <v>#REF!</v>
      </c>
      <c r="H16" s="165"/>
      <c r="I16" s="60"/>
    </row>
    <row r="17" spans="1:9">
      <c r="A17" s="156"/>
      <c r="B17" s="158"/>
      <c r="C17" s="159"/>
      <c r="D17" s="64"/>
      <c r="E17" s="64"/>
      <c r="F17" s="64"/>
      <c r="G17" s="64"/>
      <c r="H17" s="64"/>
      <c r="I17" s="65"/>
    </row>
  </sheetData>
  <mergeCells count="17">
    <mergeCell ref="A16:A17"/>
    <mergeCell ref="B16:B17"/>
    <mergeCell ref="C16:C17"/>
    <mergeCell ref="A6:B10"/>
    <mergeCell ref="G7:H8"/>
    <mergeCell ref="G9:H10"/>
    <mergeCell ref="G16:H16"/>
    <mergeCell ref="E16:F16"/>
    <mergeCell ref="A1:I1"/>
    <mergeCell ref="G12:H12"/>
    <mergeCell ref="G13:H13"/>
    <mergeCell ref="A14:A15"/>
    <mergeCell ref="B14:B15"/>
    <mergeCell ref="C14:C15"/>
    <mergeCell ref="I7:I8"/>
    <mergeCell ref="I9:I10"/>
    <mergeCell ref="G15:H15"/>
  </mergeCells>
  <dataValidations count="2">
    <dataValidation type="list" allowBlank="1" showInputMessage="1" showErrorMessage="1" sqref="B5" xr:uid="{00000000-0002-0000-0600-000000000000}">
      <formula1>Oficinas</formula1>
    </dataValidation>
    <dataValidation type="list" allowBlank="1" showInputMessage="1" showErrorMessage="1" sqref="A13" xr:uid="{00000000-0002-0000-0600-000001000000}">
      <formula1>MedioR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FORMATO</vt:lpstr>
      <vt:lpstr>Hoja1</vt:lpstr>
      <vt:lpstr>LISTAS</vt:lpstr>
      <vt:lpstr>INSTRUCTIVO</vt:lpstr>
      <vt:lpstr>1. POR OFICINA</vt:lpstr>
      <vt:lpstr>2. ENTRADAS</vt:lpstr>
      <vt:lpstr>3. CATEGORIA</vt:lpstr>
      <vt:lpstr>3,1 EFICACIA</vt:lpstr>
      <vt:lpstr>4. POR ASUNTO</vt:lpstr>
      <vt:lpstr>MONITOREO INDICADOR</vt:lpstr>
      <vt:lpstr>Canales</vt:lpstr>
      <vt:lpstr>MedioR</vt:lpstr>
      <vt:lpstr>Oficinas</vt:lpstr>
      <vt:lpstr>Respuesta</vt:lpstr>
      <vt:lpstr>TipoS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2023-03-22T21:10:32Z</cp:lastPrinted>
  <dcterms:created xsi:type="dcterms:W3CDTF">2013-09-05T20:52:24Z</dcterms:created>
  <dcterms:modified xsi:type="dcterms:W3CDTF">2023-03-31T22:46:30Z</dcterms:modified>
</cp:coreProperties>
</file>