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FINANCIERA/"/>
    </mc:Choice>
  </mc:AlternateContent>
  <xr:revisionPtr revIDLastSave="23" documentId="8_{DB770EB2-1DDD-4DFE-90D9-F1AE10ABB336}" xr6:coauthVersionLast="47" xr6:coauthVersionMax="47" xr10:uidLastSave="{D7E98B6C-9AE8-42DD-BA07-677C2B7A1669}"/>
  <bookViews>
    <workbookView xWindow="-108" yWindow="-108" windowWidth="23256" windowHeight="12456" xr2:uid="{00000000-000D-0000-FFFF-FFFF00000000}"/>
  </bookViews>
  <sheets>
    <sheet name="FORMATO" sheetId="1" r:id="rId1"/>
    <sheet name="INSTRUCTIVO " sheetId="3" r:id="rId2"/>
  </sheets>
  <definedNames>
    <definedName name="_xlnm.Print_Titles" localSheetId="0">FORMATO!$1:$4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F53" i="1"/>
  <c r="F54" i="1" s="1"/>
  <c r="G46" i="1"/>
  <c r="G45" i="1"/>
  <c r="C45" i="1"/>
  <c r="C46" i="1" s="1"/>
  <c r="G42" i="1"/>
  <c r="G41" i="1"/>
  <c r="D41" i="1"/>
  <c r="D40" i="1"/>
  <c r="D38" i="1"/>
  <c r="D37" i="1"/>
  <c r="G35" i="1"/>
  <c r="D35" i="1"/>
  <c r="G34" i="1"/>
  <c r="D34" i="1"/>
  <c r="D32" i="1"/>
  <c r="G31" i="1"/>
  <c r="D30" i="1"/>
  <c r="D29" i="1"/>
  <c r="D28" i="1"/>
  <c r="D27" i="1"/>
  <c r="G26" i="1"/>
  <c r="D26" i="1"/>
  <c r="G50" i="1" s="1"/>
  <c r="C54" i="1" s="1"/>
  <c r="G25" i="1"/>
  <c r="D24" i="1"/>
  <c r="D21" i="1"/>
  <c r="D20" i="1"/>
  <c r="D19" i="1"/>
  <c r="D18" i="1"/>
  <c r="D17" i="1"/>
  <c r="D16" i="1"/>
  <c r="D15" i="1"/>
  <c r="D14" i="1"/>
  <c r="G49" i="1" s="1"/>
  <c r="C53" i="1" s="1"/>
  <c r="I11" i="1"/>
  <c r="H10" i="1"/>
  <c r="J9" i="1"/>
  <c r="H27" i="1" s="1"/>
  <c r="C49" i="1" l="1"/>
  <c r="C50" i="1"/>
</calcChain>
</file>

<file path=xl/sharedStrings.xml><?xml version="1.0" encoding="utf-8"?>
<sst xmlns="http://schemas.openxmlformats.org/spreadsheetml/2006/main" count="239" uniqueCount="156">
  <si>
    <t>Código:</t>
  </si>
  <si>
    <t>Versión:</t>
  </si>
  <si>
    <t>Vigencia</t>
  </si>
  <si>
    <t>Página</t>
  </si>
  <si>
    <t>INSTRUCTIVO DE DILIGENCIAMIENTO</t>
  </si>
  <si>
    <t xml:space="preserve">OBJETIVO </t>
  </si>
  <si>
    <t>CONTROL Y ARCHIVO</t>
  </si>
  <si>
    <t>CRITERIOS PARA UN CORRECTO DILIGENCIAMIENTO</t>
  </si>
  <si>
    <t>1.</t>
  </si>
  <si>
    <t>2.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</si>
  <si>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</si>
  <si>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</si>
  <si>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</si>
  <si>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</si>
  <si>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</si>
  <si>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>Elaboración Inicial del documento</t>
  </si>
  <si>
    <t xml:space="preserve">Elaborado Por: </t>
  </si>
  <si>
    <t xml:space="preserve">Revisado Por: </t>
  </si>
  <si>
    <t xml:space="preserve">Aprobado Por: </t>
  </si>
  <si>
    <t>SERGIO ALEJANDRO CUÉLLAR 
CARDONA</t>
  </si>
  <si>
    <t>NÉSTOR BONILLA RAMÍREZ</t>
  </si>
  <si>
    <r>
      <t xml:space="preserve">Cargo: </t>
    </r>
    <r>
      <rPr>
        <sz val="10"/>
        <rFont val="Arial"/>
        <family val="2"/>
      </rPr>
      <t>Analista del SIG</t>
    </r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</si>
  <si>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</si>
  <si>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t>RETENCION EN LA FUENTE AÑO 2024</t>
  </si>
  <si>
    <t>DATOS PARA TENER EN CUENTA:</t>
  </si>
  <si>
    <t>CONCEPTO</t>
  </si>
  <si>
    <t>BASE SOMETIDA</t>
  </si>
  <si>
    <t>%</t>
  </si>
  <si>
    <t>SALARIO MINIMO:</t>
  </si>
  <si>
    <t>UVT</t>
  </si>
  <si>
    <t xml:space="preserve"> SANCION MINIMA DIAN</t>
  </si>
  <si>
    <t>HONORARIOS-COMISIONES (Persona Juridica)</t>
  </si>
  <si>
    <t>Todo pago o abono en cuenta</t>
  </si>
  <si>
    <t>AUX. DE TRANSPORTE:</t>
  </si>
  <si>
    <t xml:space="preserve"> AÑO 2024:</t>
  </si>
  <si>
    <t>P. Natural Ingresos = a $155.314.500 o 3300 UVT año 2024</t>
  </si>
  <si>
    <t>TOTAL</t>
  </si>
  <si>
    <t xml:space="preserve"> % PENSION</t>
  </si>
  <si>
    <t>Honorarios por Licenciamiento o software empresas colombianas</t>
  </si>
  <si>
    <t xml:space="preserve">Parte exenta del 4X 1000 350 UVT </t>
  </si>
  <si>
    <t>Ingresos provenientes de operaciones realizadas a traves de intrumentos financieros y derivados</t>
  </si>
  <si>
    <t xml:space="preserve">Ingresos originados  en una relación  laboral o legal  y reglamentaria  a partir de </t>
  </si>
  <si>
    <t>SERVICIOS</t>
  </si>
  <si>
    <r>
      <t xml:space="preserve"> </t>
    </r>
    <r>
      <rPr>
        <b/>
        <sz val="8"/>
        <rFont val="Arial"/>
        <family val="2"/>
      </rPr>
      <t>95 UVT</t>
    </r>
    <r>
      <rPr>
        <sz val="8"/>
        <rFont val="Arial"/>
        <family val="2"/>
      </rPr>
      <t xml:space="preserve"> - ver tabla de retención  ET Art.383 ley 1819 29/12/2016 el valor de </t>
    </r>
  </si>
  <si>
    <t>En General (Aplicables a no obligados a presentar declaracion de renta)</t>
  </si>
  <si>
    <t>Pago o abono = o &gt; a</t>
  </si>
  <si>
    <r>
      <rPr>
        <b/>
        <u/>
        <sz val="8"/>
        <rFont val="Arial"/>
        <family val="2"/>
      </rPr>
      <t>$4.471.175</t>
    </r>
    <r>
      <rPr>
        <sz val="8"/>
        <rFont val="Arial"/>
        <family val="2"/>
      </rPr>
      <t>.  O apartir de</t>
    </r>
    <r>
      <rPr>
        <b/>
        <sz val="8"/>
        <rFont val="Arial"/>
        <family val="2"/>
      </rPr>
      <t xml:space="preserve"> 128.96 UVT </t>
    </r>
    <r>
      <rPr>
        <sz val="8"/>
        <rFont val="Arial"/>
        <family val="2"/>
      </rPr>
      <t>ver tabla de retención  ET Art.384</t>
    </r>
  </si>
  <si>
    <t>En General efectuados por personas juridicas, sociedades de hecho y naturales retenedores.</t>
  </si>
  <si>
    <r>
      <t xml:space="preserve"> el valor de </t>
    </r>
    <r>
      <rPr>
        <b/>
        <u/>
        <sz val="8"/>
        <rFont val="Arial"/>
        <family val="2"/>
      </rPr>
      <t>$6.069.502</t>
    </r>
    <r>
      <rPr>
        <sz val="8"/>
        <rFont val="Arial"/>
        <family val="2"/>
      </rPr>
      <t xml:space="preserve"> Decreto 099 y 1070 /2013</t>
    </r>
  </si>
  <si>
    <t>Transporte de carga</t>
  </si>
  <si>
    <r>
      <rPr>
        <b/>
        <sz val="8"/>
        <rFont val="Arial"/>
        <family val="2"/>
      </rPr>
      <t xml:space="preserve">Renovacion Registro Mercantil: </t>
    </r>
    <r>
      <rPr>
        <sz val="8"/>
        <rFont val="Arial"/>
        <family val="2"/>
      </rPr>
      <t>Hasta el 30 de Marzo de 2024</t>
    </r>
  </si>
  <si>
    <t>Transporte de pasajeros</t>
  </si>
  <si>
    <t>3.5%</t>
  </si>
  <si>
    <r>
      <rPr>
        <b/>
        <sz val="8"/>
        <rFont val="Arial"/>
        <family val="2"/>
      </rPr>
      <t>Impuesto de Timbre 0% sobre documentos</t>
    </r>
    <r>
      <rPr>
        <sz val="8"/>
        <rFont val="Arial"/>
        <family val="2"/>
      </rPr>
      <t xml:space="preserve">  &gt;  a $282.390.000 0 6,000 UVT</t>
    </r>
  </si>
  <si>
    <r>
      <t xml:space="preserve">Temporales </t>
    </r>
    <r>
      <rPr>
        <b/>
        <sz val="8"/>
        <rFont val="Arial"/>
        <family val="2"/>
      </rPr>
      <t>(Sobre AIU)</t>
    </r>
  </si>
  <si>
    <t>Personas Naturales Agentes de Retencion en la fuente, si sus</t>
  </si>
  <si>
    <t>Integrales de salud que involucran servicios calificados y no calificados</t>
  </si>
  <si>
    <t>Ingresos 2023 &gt; = a $1.411.950.000 o 30,000 UVT</t>
  </si>
  <si>
    <r>
      <t xml:space="preserve">Aseo y/o Vigilancia </t>
    </r>
    <r>
      <rPr>
        <b/>
        <sz val="8"/>
        <rFont val="Arial"/>
        <family val="2"/>
      </rPr>
      <t>(sobre AIU)</t>
    </r>
  </si>
  <si>
    <t>INDUSTRIA Y COMERCIO</t>
  </si>
  <si>
    <t xml:space="preserve">Hotel, Restaurante y Hospedaje </t>
  </si>
  <si>
    <t>Presentacion y pago declaracion del año 2023:</t>
  </si>
  <si>
    <t>ARRENDAMIENTO</t>
  </si>
  <si>
    <t>Muebles</t>
  </si>
  <si>
    <t>RETEICA PARA NEIVA AÑO 2024</t>
  </si>
  <si>
    <t>Bimistre 1:</t>
  </si>
  <si>
    <t>Inmuebles</t>
  </si>
  <si>
    <t>BASE</t>
  </si>
  <si>
    <t>TARIFA</t>
  </si>
  <si>
    <t>Bimistre 2:</t>
  </si>
  <si>
    <t>COMPRAS</t>
  </si>
  <si>
    <t>Servicios 5 UVT</t>
  </si>
  <si>
    <t>Bimistre 3:</t>
  </si>
  <si>
    <r>
      <t xml:space="preserve">En General </t>
    </r>
    <r>
      <rPr>
        <b/>
        <sz val="8"/>
        <rFont val="Arial"/>
        <family val="2"/>
      </rPr>
      <t>(declarantes)</t>
    </r>
  </si>
  <si>
    <t>2.5%</t>
  </si>
  <si>
    <t>Compras 30 UVT</t>
  </si>
  <si>
    <t>Bimistre 4:</t>
  </si>
  <si>
    <r>
      <t xml:space="preserve">En General </t>
    </r>
    <r>
      <rPr>
        <b/>
        <sz val="8"/>
        <rFont val="Arial"/>
        <family val="2"/>
      </rPr>
      <t>(No declarantes)</t>
    </r>
  </si>
  <si>
    <t>SANCION MINIMA:</t>
  </si>
  <si>
    <t>Bimistre 5:</t>
  </si>
  <si>
    <t>Productos Agricolas o Pecuarios sin procesamiento industrial</t>
  </si>
  <si>
    <t>1.5%</t>
  </si>
  <si>
    <t>Para todo pago realizado en la Ciudad de Neiva.</t>
  </si>
  <si>
    <t>Bimistre 6:</t>
  </si>
  <si>
    <t>Productos Agricolas o Pecuarios con procesamiento industrial</t>
  </si>
  <si>
    <t>RETEICA PARA ALGECIRAS AÑO 2024</t>
  </si>
  <si>
    <t>Compra de vehiculos</t>
  </si>
  <si>
    <t>1.0%</t>
  </si>
  <si>
    <t xml:space="preserve">Declaración Bimensual el 15 </t>
  </si>
  <si>
    <t>Compra de bienes raices cuya destinación y uso sea vivienda hasta por 20.000 UVT</t>
  </si>
  <si>
    <t>Compra y Servicio</t>
  </si>
  <si>
    <t>dia habil del mes siguiente.</t>
  </si>
  <si>
    <t>Compra de bienes raices cuya destinación y uso sea vivienda que exceda los 20.000 UVT</t>
  </si>
  <si>
    <t>RETENCION POR IVA AÑO 2024 - simple</t>
  </si>
  <si>
    <t>Depreciacion Total de activos año 2023 (registro directo al gasto), valor menor o igual a $2,353,250 o 50 UVT.</t>
  </si>
  <si>
    <t>Combustible</t>
  </si>
  <si>
    <t>0.1%</t>
  </si>
  <si>
    <r>
      <t xml:space="preserve">Otros Ingresos Tributarios </t>
    </r>
    <r>
      <rPr>
        <b/>
        <sz val="8"/>
        <rFont val="Arial"/>
        <family val="2"/>
      </rPr>
      <t>(declarantes)</t>
    </r>
  </si>
  <si>
    <t>Servicios 4 UVT</t>
  </si>
  <si>
    <r>
      <t xml:space="preserve">Otros Ingresos Tributarios </t>
    </r>
    <r>
      <rPr>
        <b/>
        <sz val="8"/>
        <rFont val="Arial"/>
        <family val="2"/>
      </rPr>
      <t>(No declarantes)</t>
    </r>
  </si>
  <si>
    <t>Compras 27 UVT</t>
  </si>
  <si>
    <t>CONTRATOS DE CONSTRUCCION Y URBANIZACION</t>
  </si>
  <si>
    <t>Para COONFIE, Los pagos o abonos en cuenta que se realicen a terceros del Regimen Simplificado seremos agentes de Retencion en Iva siempre y cuando el tercero beneficiado de pago NO sea, del Regimen comun, entidad ESTATAL y NO sea GRAN CONTRIBUYENTE.</t>
  </si>
  <si>
    <t>Requiere Firma las declaraciones por contador Publico, cuando el patrimonio bruto o los ingresos al año 2023, sean superiores a $4.706.500.000 o 100,000 UVT</t>
  </si>
  <si>
    <t>LOTERIAS, RIFAS, APUESTAS Y SIMILARES</t>
  </si>
  <si>
    <t>COLOCACION INDEPENDIENTE DE JUEGOS DE SUERTE Y AZAR</t>
  </si>
  <si>
    <t>COMPRAS CON TARJETAS DEBITOS O CREDITOS</t>
  </si>
  <si>
    <t>RETEICA PARA BOGOTA AÑO 2024</t>
  </si>
  <si>
    <t>INTERESES DIARIOS (Rendimientos Financieros En General)                             Base diaria</t>
  </si>
  <si>
    <t>INTERESES DIARIOS (Rendimientos Financieros En CDAT)                                Base diaria</t>
  </si>
  <si>
    <t>INFORMACION ADICIONAL</t>
  </si>
  <si>
    <t>RETEICA PARA GARZON AÑO 2024</t>
  </si>
  <si>
    <r>
      <t xml:space="preserve">Declaración bimensual </t>
    </r>
    <r>
      <rPr>
        <b/>
        <sz val="8"/>
        <rFont val="Arial"/>
        <family val="2"/>
      </rPr>
      <t>10</t>
    </r>
    <r>
      <rPr>
        <sz val="8"/>
        <rFont val="Arial"/>
        <family val="2"/>
      </rPr>
      <t xml:space="preserve"> cada mes siguiente.</t>
    </r>
  </si>
  <si>
    <t>RETEICA PARA LA PLATA AÑO 2024</t>
  </si>
  <si>
    <t>Declaración bimensual 
15 cada mes siguiente.</t>
  </si>
  <si>
    <r>
      <t xml:space="preserve">Salario integral año 2024:                                </t>
    </r>
    <r>
      <rPr>
        <b/>
        <sz val="8"/>
        <rFont val="Arial"/>
        <family val="2"/>
      </rPr>
      <t>$16.889.600</t>
    </r>
  </si>
  <si>
    <t>Ahorro inembargables   del : 1/10/23-30/09/24   $49,509,240</t>
  </si>
  <si>
    <t>Pension 16% : Empresa el  12% Trabajador el 4%</t>
  </si>
  <si>
    <t>Compras 5 UVT</t>
  </si>
  <si>
    <t>Compras 20 UVT</t>
  </si>
  <si>
    <t>Salud 12,5% : Empresa el  8,5% Trabajador el 4%</t>
  </si>
  <si>
    <t>RETEICA PARA GIGANTE AÑO 2024</t>
  </si>
  <si>
    <t>Declaración bimensual 15 cada mes siguiente.</t>
  </si>
  <si>
    <t>RETEICA PARA FLORENCIA AÑO 2024</t>
  </si>
  <si>
    <r>
      <t xml:space="preserve">Declaración Mensual el 15  dia habil del mes siguiente. 
</t>
    </r>
    <r>
      <rPr>
        <b/>
        <sz val="8"/>
        <rFont val="Arial"/>
        <family val="2"/>
      </rPr>
      <t>OJO.</t>
    </r>
  </si>
  <si>
    <t>Parafiscales: Sena 2%, Icbf 3% y Cajas de compensación el 4%</t>
  </si>
  <si>
    <t>Recargo y Horas extras:</t>
  </si>
  <si>
    <t>Servicios 4 veces base retefuente</t>
  </si>
  <si>
    <t>0.3%</t>
  </si>
  <si>
    <t>Extra Diurna: +25%;  Extra Nocturna: +75%, Recargo Nocturno: +35%;</t>
  </si>
  <si>
    <t>Compras 4 veces base retefuente</t>
  </si>
  <si>
    <t>Dominical: +75%</t>
  </si>
  <si>
    <t>RETEICA PARA MOCOA AÑO 2024</t>
  </si>
  <si>
    <t>RETEICA PARA PITALITO AÑO 2024</t>
  </si>
  <si>
    <t>Extra Dominical: +100%</t>
  </si>
  <si>
    <t>Extra Dominical Nocturna: +150%</t>
  </si>
  <si>
    <t>Compras 10 UVT</t>
  </si>
  <si>
    <t>0.50%</t>
  </si>
  <si>
    <t>Compras 50 UVT</t>
  </si>
  <si>
    <t>0.60%</t>
  </si>
  <si>
    <t>Subgerencia Financiera 2024</t>
  </si>
  <si>
    <t>Servicios 10 UVT</t>
  </si>
  <si>
    <t>1.00%</t>
  </si>
  <si>
    <r>
      <t xml:space="preserve">RETEICA PARA POPAYAN AÑO 2024 - </t>
    </r>
    <r>
      <rPr>
        <b/>
        <u/>
        <sz val="8"/>
        <rFont val="Arial"/>
        <family val="2"/>
      </rPr>
      <t>NO APLICA</t>
    </r>
  </si>
  <si>
    <t>GESTIÓN FINANCIERA</t>
  </si>
  <si>
    <t>CUADRO DE DATOS TRIBUTARIOS</t>
  </si>
  <si>
    <t>DA-FI-01</t>
  </si>
  <si>
    <t>27 de febrero de 2024</t>
  </si>
  <si>
    <t xml:space="preserve">Diligenciar la cantidad de UVT que le corresponde a cada espacio.  </t>
  </si>
  <si>
    <t>VALOR EN PESOS</t>
  </si>
  <si>
    <t xml:space="preserve">Campo automatico, en donde se multiplica el valor o cantidad de UVT por el valor de 1 UVT. Se diligencia el valor por cada campo de concepto. </t>
  </si>
  <si>
    <t xml:space="preserve">Se diligencia por parte del Contador General al inicio de cada año con los cambios y ajustes de Ley, Decretos y Acuerdos vigentes para cada periodo gravable. </t>
  </si>
  <si>
    <t xml:space="preserve">Realizar las retenciones nacionales y/o municipales de acuerdo a la normatividad legal vigente. </t>
  </si>
  <si>
    <t>LEIDY TATAIANA CARDENAS ALMARIO</t>
  </si>
  <si>
    <r>
      <t xml:space="preserve">Cargo: </t>
    </r>
    <r>
      <rPr>
        <sz val="10"/>
        <rFont val="Arial"/>
        <family val="2"/>
      </rPr>
      <t>Contador General</t>
    </r>
  </si>
  <si>
    <t>26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</si>
</sst>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"/>
    <numFmt numFmtId="165" formatCode="0.0%"/>
    <numFmt numFmtId="166" formatCode="#,##0.000"/>
    <numFmt numFmtId="167" formatCode="0.000%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wrapText="1"/>
    </xf>
    <xf numFmtId="3" fontId="16" fillId="6" borderId="15" xfId="0" applyNumberFormat="1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164" fontId="16" fillId="0" borderId="2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3" fontId="16" fillId="0" borderId="22" xfId="0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6" borderId="25" xfId="0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4" fontId="16" fillId="0" borderId="2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3" fontId="16" fillId="0" borderId="29" xfId="0" applyNumberFormat="1" applyFont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9" fontId="16" fillId="0" borderId="23" xfId="0" applyNumberFormat="1" applyFont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vertical="center" wrapText="1"/>
    </xf>
    <xf numFmtId="0" fontId="16" fillId="8" borderId="18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0" fontId="5" fillId="8" borderId="19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6" fillId="8" borderId="3" xfId="0" applyFont="1" applyFill="1" applyBorder="1" applyAlignment="1">
      <alignment vertical="top" wrapText="1"/>
    </xf>
    <xf numFmtId="0" fontId="16" fillId="8" borderId="3" xfId="0" applyFont="1" applyFill="1" applyBorder="1" applyAlignment="1">
      <alignment horizontal="center" vertical="top" wrapText="1"/>
    </xf>
    <xf numFmtId="0" fontId="16" fillId="8" borderId="19" xfId="0" applyFont="1" applyFill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center" wrapText="1"/>
    </xf>
    <xf numFmtId="15" fontId="16" fillId="9" borderId="38" xfId="0" applyNumberFormat="1" applyFont="1" applyFill="1" applyBorder="1" applyAlignment="1">
      <alignment horizontal="center" wrapText="1"/>
    </xf>
    <xf numFmtId="0" fontId="19" fillId="6" borderId="5" xfId="0" applyFont="1" applyFill="1" applyBorder="1" applyAlignment="1">
      <alignment horizontal="center" wrapText="1"/>
    </xf>
    <xf numFmtId="0" fontId="19" fillId="6" borderId="3" xfId="0" applyFont="1" applyFill="1" applyBorder="1" applyAlignment="1">
      <alignment horizontal="center" wrapText="1"/>
    </xf>
    <xf numFmtId="15" fontId="16" fillId="9" borderId="19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165" fontId="16" fillId="0" borderId="3" xfId="0" applyNumberFormat="1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10" fontId="6" fillId="0" borderId="19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3" fontId="16" fillId="0" borderId="3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40" xfId="0" applyFont="1" applyBorder="1" applyAlignment="1">
      <alignment horizontal="center" vertical="center" wrapText="1"/>
    </xf>
    <xf numFmtId="15" fontId="16" fillId="9" borderId="4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wrapText="1"/>
    </xf>
    <xf numFmtId="3" fontId="5" fillId="0" borderId="40" xfId="0" applyNumberFormat="1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9" fontId="16" fillId="0" borderId="22" xfId="0" applyNumberFormat="1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9" fontId="16" fillId="0" borderId="25" xfId="0" applyNumberFormat="1" applyFont="1" applyBorder="1" applyAlignment="1">
      <alignment horizontal="center" vertical="center" wrapText="1"/>
    </xf>
    <xf numFmtId="9" fontId="16" fillId="0" borderId="19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166" fontId="16" fillId="0" borderId="3" xfId="0" applyNumberFormat="1" applyFont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167" fontId="16" fillId="0" borderId="19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5" fillId="0" borderId="41" xfId="0" applyFont="1" applyBorder="1" applyAlignment="1">
      <alignment horizontal="center" wrapText="1"/>
    </xf>
    <xf numFmtId="0" fontId="6" fillId="0" borderId="39" xfId="0" applyFont="1" applyBorder="1" applyAlignment="1">
      <alignment vertical="center" wrapText="1"/>
    </xf>
    <xf numFmtId="3" fontId="5" fillId="0" borderId="40" xfId="0" applyNumberFormat="1" applyFont="1" applyBorder="1" applyAlignment="1">
      <alignment vertical="center" wrapText="1"/>
    </xf>
    <xf numFmtId="167" fontId="16" fillId="0" borderId="41" xfId="0" applyNumberFormat="1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6" fillId="0" borderId="18" xfId="0" applyFont="1" applyBorder="1" applyAlignment="1">
      <alignment horizontal="center" vertical="center" wrapText="1"/>
    </xf>
    <xf numFmtId="165" fontId="16" fillId="0" borderId="19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165" fontId="16" fillId="0" borderId="41" xfId="0" applyNumberFormat="1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wrapText="1"/>
    </xf>
    <xf numFmtId="0" fontId="16" fillId="7" borderId="23" xfId="0" applyFont="1" applyFill="1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15" fontId="6" fillId="0" borderId="0" xfId="0" applyNumberFormat="1" applyFont="1" applyAlignment="1">
      <alignment horizontal="center" wrapText="1"/>
    </xf>
    <xf numFmtId="15" fontId="6" fillId="0" borderId="30" xfId="0" applyNumberFormat="1" applyFont="1" applyBorder="1" applyAlignment="1">
      <alignment horizontal="center" wrapText="1"/>
    </xf>
    <xf numFmtId="0" fontId="16" fillId="7" borderId="36" xfId="0" applyFont="1" applyFill="1" applyBorder="1" applyAlignment="1">
      <alignment horizontal="center" wrapText="1"/>
    </xf>
    <xf numFmtId="0" fontId="16" fillId="7" borderId="37" xfId="0" applyFont="1" applyFill="1" applyBorder="1" applyAlignment="1">
      <alignment horizont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justify" wrapText="1"/>
    </xf>
    <xf numFmtId="0" fontId="6" fillId="0" borderId="30" xfId="0" applyFont="1" applyBorder="1" applyAlignment="1">
      <alignment horizontal="justify" vertical="justify" wrapText="1"/>
    </xf>
    <xf numFmtId="0" fontId="6" fillId="0" borderId="42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16" fillId="10" borderId="13" xfId="0" applyFont="1" applyFill="1" applyBorder="1" applyAlignment="1">
      <alignment horizontal="center" wrapText="1"/>
    </xf>
    <xf numFmtId="0" fontId="16" fillId="10" borderId="14" xfId="0" applyFont="1" applyFill="1" applyBorder="1" applyAlignment="1">
      <alignment horizontal="center" wrapText="1"/>
    </xf>
    <xf numFmtId="0" fontId="16" fillId="10" borderId="15" xfId="0" applyFont="1" applyFill="1" applyBorder="1" applyAlignment="1">
      <alignment horizontal="center" wrapText="1"/>
    </xf>
    <xf numFmtId="0" fontId="16" fillId="7" borderId="13" xfId="0" applyFont="1" applyFill="1" applyBorder="1" applyAlignment="1">
      <alignment horizontal="center" wrapText="1"/>
    </xf>
    <xf numFmtId="0" fontId="16" fillId="7" borderId="14" xfId="0" applyFont="1" applyFill="1" applyBorder="1" applyAlignment="1">
      <alignment horizontal="center" wrapText="1"/>
    </xf>
    <xf numFmtId="0" fontId="16" fillId="7" borderId="15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0</xdr:rowOff>
    </xdr:from>
    <xdr:to>
      <xdr:col>9</xdr:col>
      <xdr:colOff>515620</xdr:colOff>
      <xdr:row>2</xdr:row>
      <xdr:rowOff>133985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6EFAFD-0642-DF96-2865-EB4E7581A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b="6492"/>
        <a:stretch/>
      </xdr:blipFill>
      <xdr:spPr bwMode="auto">
        <a:xfrm>
          <a:off x="12169140" y="0"/>
          <a:ext cx="1433830" cy="488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90" zoomScaleNormal="90" workbookViewId="0">
      <selection activeCell="E15" sqref="E15"/>
    </sheetView>
  </sheetViews>
  <sheetFormatPr baseColWidth="10" defaultColWidth="5.109375" defaultRowHeight="13.95" customHeight="1" x14ac:dyDescent="0.25"/>
  <cols>
    <col min="1" max="1" width="48.33203125" style="5" customWidth="1"/>
    <col min="2" max="2" width="23.6640625" style="5" customWidth="1"/>
    <col min="3" max="3" width="14.88671875" style="5" customWidth="1"/>
    <col min="4" max="4" width="15" style="5" customWidth="1"/>
    <col min="5" max="10" width="17.6640625" style="5" customWidth="1"/>
    <col min="11" max="16384" width="5.109375" style="5"/>
  </cols>
  <sheetData>
    <row r="1" spans="1:10" s="4" customFormat="1" ht="13.95" customHeight="1" x14ac:dyDescent="0.3">
      <c r="A1" s="183" t="s">
        <v>144</v>
      </c>
      <c r="B1" s="183"/>
      <c r="C1" s="183"/>
      <c r="D1" s="183"/>
      <c r="E1" s="183"/>
      <c r="F1" s="183"/>
      <c r="G1" s="183"/>
      <c r="H1" s="182"/>
      <c r="I1" s="182"/>
      <c r="J1" s="182"/>
    </row>
    <row r="2" spans="1:10" s="4" customFormat="1" ht="13.95" customHeight="1" x14ac:dyDescent="0.3">
      <c r="A2" s="184" t="s">
        <v>145</v>
      </c>
      <c r="B2" s="184"/>
      <c r="C2" s="184"/>
      <c r="D2" s="184"/>
      <c r="E2" s="184"/>
      <c r="F2" s="184"/>
      <c r="G2" s="184"/>
      <c r="H2" s="182"/>
      <c r="I2" s="182"/>
      <c r="J2" s="182"/>
    </row>
    <row r="3" spans="1:10" s="4" customFormat="1" ht="13.95" customHeight="1" x14ac:dyDescent="0.3">
      <c r="A3" s="184"/>
      <c r="B3" s="184"/>
      <c r="C3" s="184"/>
      <c r="D3" s="184"/>
      <c r="E3" s="184"/>
      <c r="F3" s="184"/>
      <c r="G3" s="184"/>
      <c r="H3" s="182"/>
      <c r="I3" s="182"/>
      <c r="J3" s="182"/>
    </row>
    <row r="4" spans="1:10" s="15" customFormat="1" ht="13.95" customHeight="1" x14ac:dyDescent="0.3">
      <c r="A4" s="18" t="s">
        <v>0</v>
      </c>
      <c r="B4" s="16" t="s">
        <v>146</v>
      </c>
      <c r="C4" s="17" t="s">
        <v>1</v>
      </c>
      <c r="D4" s="16">
        <v>1</v>
      </c>
      <c r="E4" s="17" t="s">
        <v>2</v>
      </c>
      <c r="F4" s="185" t="s">
        <v>147</v>
      </c>
      <c r="G4" s="186"/>
      <c r="H4" s="17" t="s">
        <v>3</v>
      </c>
      <c r="I4" s="182"/>
      <c r="J4" s="182"/>
    </row>
    <row r="5" spans="1:10" s="4" customFormat="1" ht="13.95" customHeight="1" thickBot="1" x14ac:dyDescent="0.35">
      <c r="A5" s="6"/>
      <c r="B5" s="6"/>
      <c r="C5" s="7"/>
      <c r="D5" s="7"/>
      <c r="E5" s="6"/>
      <c r="F5" s="6"/>
      <c r="G5" s="7"/>
      <c r="H5" s="6"/>
      <c r="I5" s="6"/>
      <c r="J5" s="7"/>
    </row>
    <row r="6" spans="1:10" s="4" customFormat="1" ht="18" customHeight="1" thickTop="1" thickBot="1" x14ac:dyDescent="0.35">
      <c r="A6" s="117" t="s">
        <v>23</v>
      </c>
      <c r="B6" s="118"/>
      <c r="C6" s="118"/>
      <c r="D6" s="118"/>
      <c r="E6" s="119"/>
      <c r="F6" s="120" t="s">
        <v>24</v>
      </c>
      <c r="G6" s="120"/>
      <c r="H6" s="120"/>
      <c r="I6" s="120"/>
      <c r="J6" s="121"/>
    </row>
    <row r="7" spans="1:10" s="4" customFormat="1" ht="13.95" customHeight="1" thickBot="1" x14ac:dyDescent="0.25">
      <c r="A7" s="122" t="s">
        <v>25</v>
      </c>
      <c r="B7" s="123" t="s">
        <v>26</v>
      </c>
      <c r="C7" s="123"/>
      <c r="D7" s="123"/>
      <c r="E7" s="124" t="s">
        <v>27</v>
      </c>
      <c r="F7" s="125" t="s">
        <v>28</v>
      </c>
      <c r="G7" s="125"/>
      <c r="H7" s="20">
        <v>1300000</v>
      </c>
      <c r="I7" s="21" t="s">
        <v>29</v>
      </c>
      <c r="J7" s="22">
        <v>47065</v>
      </c>
    </row>
    <row r="8" spans="1:10" s="4" customFormat="1" ht="13.95" customHeight="1" thickBot="1" x14ac:dyDescent="0.25">
      <c r="A8" s="122"/>
      <c r="B8" s="19"/>
      <c r="C8" s="19" t="s">
        <v>29</v>
      </c>
      <c r="D8" s="19"/>
      <c r="E8" s="124"/>
      <c r="F8" s="23"/>
      <c r="G8" s="23"/>
      <c r="H8" s="24"/>
      <c r="I8" s="126" t="s">
        <v>30</v>
      </c>
      <c r="J8" s="127"/>
    </row>
    <row r="9" spans="1:10" ht="15" customHeight="1" thickBot="1" x14ac:dyDescent="0.3">
      <c r="A9" s="25" t="s">
        <v>31</v>
      </c>
      <c r="B9" s="26" t="s">
        <v>32</v>
      </c>
      <c r="C9" s="27"/>
      <c r="D9" s="28">
        <v>1</v>
      </c>
      <c r="E9" s="29">
        <v>0.11</v>
      </c>
      <c r="F9" s="128" t="s">
        <v>33</v>
      </c>
      <c r="G9" s="128"/>
      <c r="H9" s="31">
        <v>162000</v>
      </c>
      <c r="I9" s="32" t="s">
        <v>34</v>
      </c>
      <c r="J9" s="33">
        <f>ROUND(+J7*10,-3)</f>
        <v>471000</v>
      </c>
    </row>
    <row r="10" spans="1:10" ht="13.95" customHeight="1" thickBot="1" x14ac:dyDescent="0.3">
      <c r="A10" s="34" t="s">
        <v>35</v>
      </c>
      <c r="B10" s="26" t="s">
        <v>32</v>
      </c>
      <c r="C10" s="27"/>
      <c r="D10" s="28">
        <v>1</v>
      </c>
      <c r="E10" s="29">
        <v>0.1</v>
      </c>
      <c r="F10" s="129" t="s">
        <v>36</v>
      </c>
      <c r="G10" s="129"/>
      <c r="H10" s="35">
        <f>SUM(H7:H9)</f>
        <v>1462000</v>
      </c>
      <c r="I10" s="36" t="s">
        <v>37</v>
      </c>
      <c r="J10" s="37">
        <v>0.16</v>
      </c>
    </row>
    <row r="11" spans="1:10" ht="13.95" customHeight="1" thickBot="1" x14ac:dyDescent="0.3">
      <c r="A11" s="25" t="s">
        <v>38</v>
      </c>
      <c r="B11" s="26" t="s">
        <v>32</v>
      </c>
      <c r="C11" s="27"/>
      <c r="D11" s="28">
        <v>1</v>
      </c>
      <c r="E11" s="38">
        <v>3.5000000000000003E-2</v>
      </c>
      <c r="F11" s="130" t="s">
        <v>39</v>
      </c>
      <c r="G11" s="130"/>
      <c r="H11" s="130"/>
      <c r="I11" s="131">
        <f>J7*350</f>
        <v>16472750</v>
      </c>
      <c r="J11" s="132"/>
    </row>
    <row r="12" spans="1:10" ht="24" customHeight="1" x14ac:dyDescent="0.25">
      <c r="A12" s="39" t="s">
        <v>40</v>
      </c>
      <c r="B12" s="26" t="s">
        <v>32</v>
      </c>
      <c r="C12" s="27"/>
      <c r="D12" s="28">
        <v>1</v>
      </c>
      <c r="E12" s="38">
        <v>2.5000000000000001E-2</v>
      </c>
      <c r="F12" s="133" t="s">
        <v>41</v>
      </c>
      <c r="G12" s="133"/>
      <c r="H12" s="133"/>
      <c r="I12" s="133"/>
      <c r="J12" s="134"/>
    </row>
    <row r="13" spans="1:10" ht="15" customHeight="1" x14ac:dyDescent="0.25">
      <c r="A13" s="40" t="s">
        <v>42</v>
      </c>
      <c r="B13" s="41"/>
      <c r="C13" s="41"/>
      <c r="D13" s="41"/>
      <c r="E13" s="42"/>
      <c r="F13" s="133" t="s">
        <v>43</v>
      </c>
      <c r="G13" s="135"/>
      <c r="H13" s="135"/>
      <c r="I13" s="135"/>
      <c r="J13" s="136"/>
    </row>
    <row r="14" spans="1:10" ht="15" customHeight="1" x14ac:dyDescent="0.25">
      <c r="A14" s="25" t="s">
        <v>44</v>
      </c>
      <c r="B14" s="26" t="s">
        <v>45</v>
      </c>
      <c r="C14" s="43">
        <v>4</v>
      </c>
      <c r="D14" s="44">
        <f t="shared" ref="D14:D21" si="0">ROUND(C14*$J$7,-3)</f>
        <v>188000</v>
      </c>
      <c r="E14" s="29">
        <v>0.06</v>
      </c>
      <c r="F14" s="133" t="s">
        <v>46</v>
      </c>
      <c r="G14" s="135"/>
      <c r="H14" s="135"/>
      <c r="I14" s="135"/>
      <c r="J14" s="136"/>
    </row>
    <row r="15" spans="1:10" ht="24" customHeight="1" thickBot="1" x14ac:dyDescent="0.3">
      <c r="A15" s="25" t="s">
        <v>47</v>
      </c>
      <c r="B15" s="26" t="s">
        <v>45</v>
      </c>
      <c r="C15" s="43">
        <v>4</v>
      </c>
      <c r="D15" s="44">
        <f t="shared" si="0"/>
        <v>188000</v>
      </c>
      <c r="E15" s="29">
        <v>0.04</v>
      </c>
      <c r="F15" s="137" t="s">
        <v>48</v>
      </c>
      <c r="G15" s="137"/>
      <c r="H15" s="137"/>
      <c r="I15" s="137"/>
      <c r="J15" s="138"/>
    </row>
    <row r="16" spans="1:10" ht="15" customHeight="1" thickBot="1" x14ac:dyDescent="0.3">
      <c r="A16" s="25" t="s">
        <v>49</v>
      </c>
      <c r="B16" s="26" t="s">
        <v>45</v>
      </c>
      <c r="C16" s="43">
        <v>4</v>
      </c>
      <c r="D16" s="44">
        <f t="shared" si="0"/>
        <v>188000</v>
      </c>
      <c r="E16" s="29">
        <v>0.01</v>
      </c>
      <c r="F16" s="139" t="s">
        <v>50</v>
      </c>
      <c r="G16" s="140"/>
      <c r="H16" s="140"/>
      <c r="I16" s="140"/>
      <c r="J16" s="141"/>
    </row>
    <row r="17" spans="1:10" ht="15" customHeight="1" thickTop="1" thickBot="1" x14ac:dyDescent="0.3">
      <c r="A17" s="25" t="s">
        <v>51</v>
      </c>
      <c r="B17" s="26" t="s">
        <v>45</v>
      </c>
      <c r="C17" s="43">
        <v>27</v>
      </c>
      <c r="D17" s="44">
        <f t="shared" si="0"/>
        <v>1271000</v>
      </c>
      <c r="E17" s="45" t="s">
        <v>52</v>
      </c>
      <c r="F17" s="142" t="s">
        <v>53</v>
      </c>
      <c r="G17" s="143"/>
      <c r="H17" s="143"/>
      <c r="I17" s="143"/>
      <c r="J17" s="144"/>
    </row>
    <row r="18" spans="1:10" ht="15" customHeight="1" x14ac:dyDescent="0.25">
      <c r="A18" s="34" t="s">
        <v>54</v>
      </c>
      <c r="B18" s="26" t="s">
        <v>45</v>
      </c>
      <c r="C18" s="43">
        <v>4</v>
      </c>
      <c r="D18" s="44">
        <f t="shared" si="0"/>
        <v>188000</v>
      </c>
      <c r="E18" s="29">
        <v>0.01</v>
      </c>
      <c r="F18" s="145" t="s">
        <v>55</v>
      </c>
      <c r="G18" s="146"/>
      <c r="H18" s="146"/>
      <c r="I18" s="146"/>
      <c r="J18" s="147"/>
    </row>
    <row r="19" spans="1:10" ht="15" customHeight="1" thickBot="1" x14ac:dyDescent="0.3">
      <c r="A19" s="25" t="s">
        <v>56</v>
      </c>
      <c r="B19" s="26" t="s">
        <v>45</v>
      </c>
      <c r="C19" s="43">
        <v>4</v>
      </c>
      <c r="D19" s="44">
        <f t="shared" si="0"/>
        <v>188000</v>
      </c>
      <c r="E19" s="29">
        <v>0.02</v>
      </c>
      <c r="F19" s="148" t="s">
        <v>57</v>
      </c>
      <c r="G19" s="149"/>
      <c r="H19" s="149"/>
      <c r="I19" s="149"/>
      <c r="J19" s="150"/>
    </row>
    <row r="20" spans="1:10" ht="15" customHeight="1" thickTop="1" x14ac:dyDescent="0.25">
      <c r="A20" s="34" t="s">
        <v>58</v>
      </c>
      <c r="B20" s="26" t="s">
        <v>45</v>
      </c>
      <c r="C20" s="43">
        <v>4</v>
      </c>
      <c r="D20" s="44">
        <f t="shared" si="0"/>
        <v>188000</v>
      </c>
      <c r="E20" s="29">
        <v>0.02</v>
      </c>
      <c r="F20" s="151" t="s">
        <v>59</v>
      </c>
      <c r="G20" s="151"/>
      <c r="H20" s="151"/>
      <c r="I20" s="151"/>
      <c r="J20" s="152"/>
    </row>
    <row r="21" spans="1:10" ht="15" customHeight="1" x14ac:dyDescent="0.25">
      <c r="A21" s="25" t="s">
        <v>60</v>
      </c>
      <c r="B21" s="26" t="s">
        <v>45</v>
      </c>
      <c r="C21" s="43">
        <v>4</v>
      </c>
      <c r="D21" s="44">
        <f t="shared" si="0"/>
        <v>188000</v>
      </c>
      <c r="E21" s="45" t="s">
        <v>52</v>
      </c>
      <c r="F21" s="153" t="s">
        <v>61</v>
      </c>
      <c r="G21" s="154"/>
      <c r="H21" s="154"/>
      <c r="I21" s="154"/>
      <c r="J21" s="155"/>
    </row>
    <row r="22" spans="1:10" ht="15" customHeight="1" thickBot="1" x14ac:dyDescent="0.3">
      <c r="A22" s="40" t="s">
        <v>62</v>
      </c>
      <c r="B22" s="46"/>
      <c r="C22" s="47"/>
      <c r="D22" s="46"/>
      <c r="E22" s="48"/>
      <c r="F22" s="156"/>
      <c r="G22" s="156"/>
      <c r="H22" s="156"/>
      <c r="I22" s="156"/>
      <c r="J22" s="157"/>
    </row>
    <row r="23" spans="1:10" ht="15" customHeight="1" x14ac:dyDescent="0.25">
      <c r="A23" s="25" t="s">
        <v>63</v>
      </c>
      <c r="B23" s="26" t="s">
        <v>32</v>
      </c>
      <c r="C23" s="43"/>
      <c r="D23" s="28">
        <v>1</v>
      </c>
      <c r="E23" s="29">
        <v>0.04</v>
      </c>
      <c r="F23" s="158" t="s">
        <v>64</v>
      </c>
      <c r="G23" s="159"/>
      <c r="H23" s="159"/>
      <c r="I23" s="49" t="s">
        <v>65</v>
      </c>
      <c r="J23" s="50">
        <v>45366</v>
      </c>
    </row>
    <row r="24" spans="1:10" ht="15" customHeight="1" x14ac:dyDescent="0.25">
      <c r="A24" s="25" t="s">
        <v>66</v>
      </c>
      <c r="B24" s="26" t="s">
        <v>45</v>
      </c>
      <c r="C24" s="43">
        <v>27</v>
      </c>
      <c r="D24" s="44">
        <f>ROUND(C24*$J$7,-3)</f>
        <v>1271000</v>
      </c>
      <c r="E24" s="45" t="s">
        <v>52</v>
      </c>
      <c r="F24" s="51" t="s">
        <v>25</v>
      </c>
      <c r="G24" s="52" t="s">
        <v>67</v>
      </c>
      <c r="H24" s="52" t="s">
        <v>68</v>
      </c>
      <c r="I24" s="27" t="s">
        <v>69</v>
      </c>
      <c r="J24" s="53">
        <v>45427</v>
      </c>
    </row>
    <row r="25" spans="1:10" ht="15" customHeight="1" x14ac:dyDescent="0.25">
      <c r="A25" s="40" t="s">
        <v>70</v>
      </c>
      <c r="B25" s="46"/>
      <c r="C25" s="47"/>
      <c r="D25" s="46"/>
      <c r="E25" s="48"/>
      <c r="F25" s="54" t="s">
        <v>71</v>
      </c>
      <c r="G25" s="55">
        <f>ROUND(5*$J$7,-3)</f>
        <v>235000</v>
      </c>
      <c r="H25" s="56">
        <v>0.01</v>
      </c>
      <c r="I25" s="27" t="s">
        <v>72</v>
      </c>
      <c r="J25" s="53">
        <v>45488</v>
      </c>
    </row>
    <row r="26" spans="1:10" ht="15" customHeight="1" x14ac:dyDescent="0.25">
      <c r="A26" s="57" t="s">
        <v>73</v>
      </c>
      <c r="B26" s="58" t="s">
        <v>45</v>
      </c>
      <c r="C26" s="43">
        <v>27</v>
      </c>
      <c r="D26" s="44">
        <f>ROUND(C26*$J$7,-3)</f>
        <v>1271000</v>
      </c>
      <c r="E26" s="45" t="s">
        <v>74</v>
      </c>
      <c r="F26" s="59" t="s">
        <v>75</v>
      </c>
      <c r="G26" s="55">
        <f>ROUND(30*$J$7,-3)</f>
        <v>1412000</v>
      </c>
      <c r="H26" s="56">
        <v>0.01</v>
      </c>
      <c r="I26" s="27" t="s">
        <v>76</v>
      </c>
      <c r="J26" s="53">
        <v>45551</v>
      </c>
    </row>
    <row r="27" spans="1:10" ht="15" customHeight="1" x14ac:dyDescent="0.25">
      <c r="A27" s="57" t="s">
        <v>77</v>
      </c>
      <c r="B27" s="58" t="s">
        <v>45</v>
      </c>
      <c r="C27" s="43">
        <v>27</v>
      </c>
      <c r="D27" s="44">
        <f>ROUND(C27*$J$7,-3)</f>
        <v>1271000</v>
      </c>
      <c r="E27" s="60">
        <v>3.5000000000000003E-2</v>
      </c>
      <c r="F27" s="61" t="s">
        <v>78</v>
      </c>
      <c r="G27" s="58"/>
      <c r="H27" s="62">
        <f>+J9/2</f>
        <v>235500</v>
      </c>
      <c r="I27" s="27" t="s">
        <v>79</v>
      </c>
      <c r="J27" s="53">
        <v>45611</v>
      </c>
    </row>
    <row r="28" spans="1:10" ht="15" customHeight="1" thickBot="1" x14ac:dyDescent="0.3">
      <c r="A28" s="63" t="s">
        <v>80</v>
      </c>
      <c r="B28" s="58" t="s">
        <v>45</v>
      </c>
      <c r="C28" s="43">
        <v>92</v>
      </c>
      <c r="D28" s="44">
        <f>ROUND(C28*$J$7,-3)</f>
        <v>4330000</v>
      </c>
      <c r="E28" s="45" t="s">
        <v>81</v>
      </c>
      <c r="F28" s="160" t="s">
        <v>82</v>
      </c>
      <c r="G28" s="161"/>
      <c r="H28" s="161"/>
      <c r="I28" s="64" t="s">
        <v>83</v>
      </c>
      <c r="J28" s="65">
        <v>45672</v>
      </c>
    </row>
    <row r="29" spans="1:10" ht="15" customHeight="1" thickBot="1" x14ac:dyDescent="0.3">
      <c r="A29" s="63" t="s">
        <v>84</v>
      </c>
      <c r="B29" s="58" t="s">
        <v>45</v>
      </c>
      <c r="C29" s="43">
        <v>27</v>
      </c>
      <c r="D29" s="44">
        <f>ROUND(C29*$J$7,-3)</f>
        <v>1271000</v>
      </c>
      <c r="E29" s="66" t="s">
        <v>74</v>
      </c>
      <c r="F29" s="162" t="s">
        <v>85</v>
      </c>
      <c r="G29" s="162"/>
      <c r="H29" s="162"/>
      <c r="I29" s="162"/>
      <c r="J29" s="163"/>
    </row>
    <row r="30" spans="1:10" ht="15" customHeight="1" x14ac:dyDescent="0.25">
      <c r="A30" s="57" t="s">
        <v>86</v>
      </c>
      <c r="B30" s="58" t="s">
        <v>45</v>
      </c>
      <c r="C30" s="43">
        <v>27</v>
      </c>
      <c r="D30" s="44">
        <f>ROUND(C30*$J$7,-3)</f>
        <v>1271000</v>
      </c>
      <c r="E30" s="66" t="s">
        <v>87</v>
      </c>
      <c r="F30" s="51" t="s">
        <v>25</v>
      </c>
      <c r="G30" s="52" t="s">
        <v>67</v>
      </c>
      <c r="H30" s="52" t="s">
        <v>68</v>
      </c>
      <c r="I30" s="145" t="s">
        <v>88</v>
      </c>
      <c r="J30" s="164"/>
    </row>
    <row r="31" spans="1:10" ht="24" customHeight="1" thickBot="1" x14ac:dyDescent="0.3">
      <c r="A31" s="57" t="s">
        <v>89</v>
      </c>
      <c r="B31" s="58" t="s">
        <v>45</v>
      </c>
      <c r="C31" s="43"/>
      <c r="D31" s="67">
        <v>1</v>
      </c>
      <c r="E31" s="29">
        <v>0.01</v>
      </c>
      <c r="F31" s="68" t="s">
        <v>90</v>
      </c>
      <c r="G31" s="69">
        <f>ROUND(0*$J$7,)</f>
        <v>0</v>
      </c>
      <c r="H31" s="70">
        <v>0.9</v>
      </c>
      <c r="I31" s="137" t="s">
        <v>91</v>
      </c>
      <c r="J31" s="165"/>
    </row>
    <row r="32" spans="1:10" ht="24" customHeight="1" x14ac:dyDescent="0.25">
      <c r="A32" s="57" t="s">
        <v>92</v>
      </c>
      <c r="B32" s="58" t="s">
        <v>45</v>
      </c>
      <c r="C32" s="43">
        <v>20000</v>
      </c>
      <c r="D32" s="71">
        <f>ROUND(C32*$J$7,-3)</f>
        <v>941300000</v>
      </c>
      <c r="E32" s="72" t="s">
        <v>74</v>
      </c>
      <c r="F32" s="166" t="s">
        <v>93</v>
      </c>
      <c r="G32" s="166"/>
      <c r="H32" s="167"/>
      <c r="I32" s="168" t="s">
        <v>94</v>
      </c>
      <c r="J32" s="169"/>
    </row>
    <row r="33" spans="1:10" ht="15" customHeight="1" x14ac:dyDescent="0.25">
      <c r="A33" s="63" t="s">
        <v>95</v>
      </c>
      <c r="B33" s="58" t="s">
        <v>32</v>
      </c>
      <c r="C33" s="43"/>
      <c r="D33" s="67">
        <v>1</v>
      </c>
      <c r="E33" s="45" t="s">
        <v>96</v>
      </c>
      <c r="F33" s="73" t="s">
        <v>25</v>
      </c>
      <c r="G33" s="73" t="s">
        <v>67</v>
      </c>
      <c r="H33" s="74" t="s">
        <v>68</v>
      </c>
      <c r="I33" s="168"/>
      <c r="J33" s="169"/>
    </row>
    <row r="34" spans="1:10" ht="15" customHeight="1" x14ac:dyDescent="0.25">
      <c r="A34" s="57" t="s">
        <v>97</v>
      </c>
      <c r="B34" s="58" t="s">
        <v>45</v>
      </c>
      <c r="C34" s="43">
        <v>27</v>
      </c>
      <c r="D34" s="44">
        <f>ROUND(C34*$J$7,-3)</f>
        <v>1271000</v>
      </c>
      <c r="E34" s="45" t="s">
        <v>74</v>
      </c>
      <c r="F34" s="75" t="s">
        <v>98</v>
      </c>
      <c r="G34" s="76">
        <f>ROUND(4*$J$7,-3)</f>
        <v>188000</v>
      </c>
      <c r="H34" s="77">
        <v>0.15</v>
      </c>
      <c r="I34" s="168"/>
      <c r="J34" s="169"/>
    </row>
    <row r="35" spans="1:10" ht="15" customHeight="1" thickBot="1" x14ac:dyDescent="0.3">
      <c r="A35" s="57" t="s">
        <v>99</v>
      </c>
      <c r="B35" s="58" t="s">
        <v>45</v>
      </c>
      <c r="C35" s="43">
        <v>27</v>
      </c>
      <c r="D35" s="44">
        <f>ROUND(C35*$J$7,-3)</f>
        <v>1271000</v>
      </c>
      <c r="E35" s="78">
        <v>3.5000000000000003E-2</v>
      </c>
      <c r="F35" s="30" t="s">
        <v>100</v>
      </c>
      <c r="G35" s="79">
        <f>ROUND(27*$J$7,-3)</f>
        <v>1271000</v>
      </c>
      <c r="H35" s="80">
        <v>0.15</v>
      </c>
      <c r="I35" s="170"/>
      <c r="J35" s="171"/>
    </row>
    <row r="36" spans="1:10" ht="15" customHeight="1" x14ac:dyDescent="0.25">
      <c r="A36" s="63" t="s">
        <v>101</v>
      </c>
      <c r="B36" s="58" t="s">
        <v>32</v>
      </c>
      <c r="C36" s="43"/>
      <c r="D36" s="28">
        <v>1</v>
      </c>
      <c r="E36" s="81">
        <v>0.02</v>
      </c>
      <c r="F36" s="172" t="s">
        <v>102</v>
      </c>
      <c r="G36" s="172"/>
      <c r="H36" s="173"/>
      <c r="I36" s="174" t="s">
        <v>103</v>
      </c>
      <c r="J36" s="175"/>
    </row>
    <row r="37" spans="1:10" ht="15" customHeight="1" x14ac:dyDescent="0.25">
      <c r="A37" s="63" t="s">
        <v>104</v>
      </c>
      <c r="B37" s="58" t="s">
        <v>45</v>
      </c>
      <c r="C37" s="43">
        <v>48</v>
      </c>
      <c r="D37" s="44">
        <f>ROUND(C37*$J$7,-3)</f>
        <v>2259000</v>
      </c>
      <c r="E37" s="29">
        <v>0.2</v>
      </c>
      <c r="F37" s="172"/>
      <c r="G37" s="172"/>
      <c r="H37" s="173"/>
      <c r="I37" s="174"/>
      <c r="J37" s="175"/>
    </row>
    <row r="38" spans="1:10" ht="15" customHeight="1" thickBot="1" x14ac:dyDescent="0.3">
      <c r="A38" s="34" t="s">
        <v>105</v>
      </c>
      <c r="B38" s="58" t="s">
        <v>45</v>
      </c>
      <c r="C38" s="43">
        <v>5</v>
      </c>
      <c r="D38" s="44">
        <f>ROUND(C38*$J$7,-3)</f>
        <v>235000</v>
      </c>
      <c r="E38" s="29">
        <v>0.03</v>
      </c>
      <c r="F38" s="172"/>
      <c r="G38" s="172"/>
      <c r="H38" s="173"/>
      <c r="I38" s="174"/>
      <c r="J38" s="175"/>
    </row>
    <row r="39" spans="1:10" ht="15" customHeight="1" thickBot="1" x14ac:dyDescent="0.3">
      <c r="A39" s="57" t="s">
        <v>106</v>
      </c>
      <c r="B39" s="58" t="s">
        <v>45</v>
      </c>
      <c r="C39" s="43"/>
      <c r="D39" s="67">
        <v>1</v>
      </c>
      <c r="E39" s="38">
        <v>1.4999999999999999E-2</v>
      </c>
      <c r="F39" s="162" t="s">
        <v>107</v>
      </c>
      <c r="G39" s="162"/>
      <c r="H39" s="163"/>
      <c r="I39" s="168"/>
      <c r="J39" s="175"/>
    </row>
    <row r="40" spans="1:10" ht="24" customHeight="1" x14ac:dyDescent="0.25">
      <c r="A40" s="57" t="s">
        <v>108</v>
      </c>
      <c r="B40" s="82" t="s">
        <v>32</v>
      </c>
      <c r="C40" s="83">
        <v>5.5E-2</v>
      </c>
      <c r="D40" s="44">
        <f>ROUND(C40*$J$7,0)</f>
        <v>2589</v>
      </c>
      <c r="E40" s="81">
        <v>7.0000000000000007E-2</v>
      </c>
      <c r="F40" s="84" t="s">
        <v>25</v>
      </c>
      <c r="G40" s="85" t="s">
        <v>67</v>
      </c>
      <c r="H40" s="86" t="s">
        <v>68</v>
      </c>
      <c r="I40" s="168"/>
      <c r="J40" s="175"/>
    </row>
    <row r="41" spans="1:10" ht="24" customHeight="1" x14ac:dyDescent="0.25">
      <c r="A41" s="57" t="s">
        <v>109</v>
      </c>
      <c r="B41" s="82" t="s">
        <v>32</v>
      </c>
      <c r="C41" s="83">
        <v>5.5E-2</v>
      </c>
      <c r="D41" s="87">
        <f>ROUND(C41*$J$7,0)</f>
        <v>2589</v>
      </c>
      <c r="E41" s="81">
        <v>7.0000000000000007E-2</v>
      </c>
      <c r="F41" s="88" t="s">
        <v>98</v>
      </c>
      <c r="G41" s="89">
        <f>+$J$7*4</f>
        <v>188260</v>
      </c>
      <c r="H41" s="90">
        <v>1.1039999999999999E-2</v>
      </c>
      <c r="I41" s="168"/>
      <c r="J41" s="175"/>
    </row>
    <row r="42" spans="1:10" ht="15" customHeight="1" thickBot="1" x14ac:dyDescent="0.3">
      <c r="A42" s="91"/>
      <c r="B42" s="92"/>
      <c r="C42" s="92"/>
      <c r="D42" s="92"/>
      <c r="E42" s="93"/>
      <c r="F42" s="94" t="s">
        <v>100</v>
      </c>
      <c r="G42" s="95">
        <f>+$J$7*27</f>
        <v>1270755</v>
      </c>
      <c r="H42" s="96">
        <v>1.1039999999999999E-2</v>
      </c>
      <c r="I42" s="168"/>
      <c r="J42" s="175"/>
    </row>
    <row r="43" spans="1:10" ht="15" customHeight="1" x14ac:dyDescent="0.25">
      <c r="A43" s="97" t="s">
        <v>110</v>
      </c>
      <c r="B43" s="187" t="s">
        <v>111</v>
      </c>
      <c r="C43" s="162"/>
      <c r="D43" s="163"/>
      <c r="E43" s="164" t="s">
        <v>112</v>
      </c>
      <c r="F43" s="179" t="s">
        <v>113</v>
      </c>
      <c r="G43" s="180"/>
      <c r="H43" s="181"/>
      <c r="I43" s="145" t="s">
        <v>114</v>
      </c>
      <c r="J43" s="190"/>
    </row>
    <row r="44" spans="1:10" ht="15" customHeight="1" x14ac:dyDescent="0.25">
      <c r="A44" s="98" t="s">
        <v>115</v>
      </c>
      <c r="B44" s="99" t="s">
        <v>25</v>
      </c>
      <c r="C44" s="100" t="s">
        <v>67</v>
      </c>
      <c r="D44" s="101" t="s">
        <v>68</v>
      </c>
      <c r="E44" s="188"/>
      <c r="F44" s="99" t="s">
        <v>25</v>
      </c>
      <c r="G44" s="100" t="s">
        <v>67</v>
      </c>
      <c r="H44" s="100" t="s">
        <v>68</v>
      </c>
      <c r="I44" s="191"/>
      <c r="J44" s="192"/>
    </row>
    <row r="45" spans="1:10" ht="15" customHeight="1" x14ac:dyDescent="0.25">
      <c r="A45" s="98" t="s">
        <v>116</v>
      </c>
      <c r="B45" s="34" t="s">
        <v>71</v>
      </c>
      <c r="C45" s="89">
        <f>ROUND(+$J$7*5,-3)</f>
        <v>235000</v>
      </c>
      <c r="D45" s="72" t="s">
        <v>87</v>
      </c>
      <c r="E45" s="188"/>
      <c r="F45" s="34" t="s">
        <v>98</v>
      </c>
      <c r="G45" s="89">
        <f>+$J$7*4</f>
        <v>188260</v>
      </c>
      <c r="H45" s="43" t="s">
        <v>87</v>
      </c>
      <c r="I45" s="191"/>
      <c r="J45" s="192"/>
    </row>
    <row r="46" spans="1:10" ht="15" customHeight="1" thickBot="1" x14ac:dyDescent="0.3">
      <c r="A46" s="98" t="s">
        <v>117</v>
      </c>
      <c r="B46" s="102" t="s">
        <v>118</v>
      </c>
      <c r="C46" s="95">
        <f>+C45</f>
        <v>235000</v>
      </c>
      <c r="D46" s="103" t="s">
        <v>87</v>
      </c>
      <c r="E46" s="189"/>
      <c r="F46" s="102" t="s">
        <v>119</v>
      </c>
      <c r="G46" s="95">
        <f>+$J$7*20</f>
        <v>941300</v>
      </c>
      <c r="H46" s="104" t="s">
        <v>87</v>
      </c>
      <c r="I46" s="193"/>
      <c r="J46" s="194"/>
    </row>
    <row r="47" spans="1:10" ht="15" customHeight="1" x14ac:dyDescent="0.25">
      <c r="A47" s="98" t="s">
        <v>120</v>
      </c>
      <c r="B47" s="179" t="s">
        <v>121</v>
      </c>
      <c r="C47" s="180"/>
      <c r="D47" s="181"/>
      <c r="E47" s="195" t="s">
        <v>122</v>
      </c>
      <c r="F47" s="179" t="s">
        <v>123</v>
      </c>
      <c r="G47" s="180"/>
      <c r="H47" s="181"/>
      <c r="I47" s="145" t="s">
        <v>124</v>
      </c>
      <c r="J47" s="190"/>
    </row>
    <row r="48" spans="1:10" ht="15" customHeight="1" thickBot="1" x14ac:dyDescent="0.3">
      <c r="A48" s="105" t="s">
        <v>125</v>
      </c>
      <c r="B48" s="99" t="s">
        <v>25</v>
      </c>
      <c r="C48" s="100" t="s">
        <v>67</v>
      </c>
      <c r="D48" s="101" t="s">
        <v>68</v>
      </c>
      <c r="E48" s="196"/>
      <c r="F48" s="99" t="s">
        <v>25</v>
      </c>
      <c r="G48" s="100" t="s">
        <v>67</v>
      </c>
      <c r="H48" s="101" t="s">
        <v>68</v>
      </c>
      <c r="I48" s="191"/>
      <c r="J48" s="192"/>
    </row>
    <row r="49" spans="1:10" ht="15" customHeight="1" x14ac:dyDescent="0.25">
      <c r="A49" s="106" t="s">
        <v>126</v>
      </c>
      <c r="B49" s="34" t="s">
        <v>127</v>
      </c>
      <c r="C49" s="89">
        <f>D14*4</f>
        <v>752000</v>
      </c>
      <c r="D49" s="72" t="s">
        <v>128</v>
      </c>
      <c r="E49" s="196"/>
      <c r="F49" s="34" t="s">
        <v>98</v>
      </c>
      <c r="G49" s="89">
        <f>+D14</f>
        <v>188000</v>
      </c>
      <c r="H49" s="72" t="s">
        <v>87</v>
      </c>
      <c r="I49" s="191"/>
      <c r="J49" s="192"/>
    </row>
    <row r="50" spans="1:10" ht="15" customHeight="1" thickBot="1" x14ac:dyDescent="0.3">
      <c r="A50" s="98" t="s">
        <v>129</v>
      </c>
      <c r="B50" s="102" t="s">
        <v>130</v>
      </c>
      <c r="C50" s="95">
        <f>D26*4</f>
        <v>5084000</v>
      </c>
      <c r="D50" s="103" t="s">
        <v>128</v>
      </c>
      <c r="E50" s="197"/>
      <c r="F50" s="102" t="s">
        <v>100</v>
      </c>
      <c r="G50" s="95">
        <f>+D26</f>
        <v>1271000</v>
      </c>
      <c r="H50" s="103" t="s">
        <v>87</v>
      </c>
      <c r="I50" s="193"/>
      <c r="J50" s="194"/>
    </row>
    <row r="51" spans="1:10" ht="15" customHeight="1" x14ac:dyDescent="0.25">
      <c r="A51" s="98" t="s">
        <v>131</v>
      </c>
      <c r="B51" s="176" t="s">
        <v>143</v>
      </c>
      <c r="C51" s="177"/>
      <c r="D51" s="178"/>
      <c r="E51" s="179" t="s">
        <v>132</v>
      </c>
      <c r="F51" s="180"/>
      <c r="G51" s="181"/>
      <c r="H51" s="179" t="s">
        <v>133</v>
      </c>
      <c r="I51" s="180"/>
      <c r="J51" s="181"/>
    </row>
    <row r="52" spans="1:10" ht="15" customHeight="1" x14ac:dyDescent="0.25">
      <c r="A52" s="98" t="s">
        <v>134</v>
      </c>
      <c r="B52" s="107" t="s">
        <v>25</v>
      </c>
      <c r="C52" s="108" t="s">
        <v>67</v>
      </c>
      <c r="D52" s="109" t="s">
        <v>68</v>
      </c>
      <c r="E52" s="107" t="s">
        <v>25</v>
      </c>
      <c r="F52" s="108" t="s">
        <v>67</v>
      </c>
      <c r="G52" s="109" t="s">
        <v>68</v>
      </c>
      <c r="H52" s="107" t="s">
        <v>25</v>
      </c>
      <c r="I52" s="108" t="s">
        <v>67</v>
      </c>
      <c r="J52" s="109" t="s">
        <v>68</v>
      </c>
    </row>
    <row r="53" spans="1:10" ht="15" customHeight="1" thickBot="1" x14ac:dyDescent="0.3">
      <c r="A53" s="110" t="s">
        <v>135</v>
      </c>
      <c r="B53" s="111" t="s">
        <v>98</v>
      </c>
      <c r="C53" s="44">
        <f>G49</f>
        <v>188000</v>
      </c>
      <c r="D53" s="112">
        <v>6.0000000000000001E-3</v>
      </c>
      <c r="E53" s="111" t="s">
        <v>136</v>
      </c>
      <c r="F53" s="44">
        <f>+$J$7*10</f>
        <v>470650</v>
      </c>
      <c r="G53" s="72" t="s">
        <v>137</v>
      </c>
      <c r="H53" s="111" t="s">
        <v>138</v>
      </c>
      <c r="I53" s="44">
        <f>+$J$7*50</f>
        <v>2353250</v>
      </c>
      <c r="J53" s="72" t="s">
        <v>139</v>
      </c>
    </row>
    <row r="54" spans="1:10" ht="15" customHeight="1" thickBot="1" x14ac:dyDescent="0.3">
      <c r="A54" s="116" t="s">
        <v>140</v>
      </c>
      <c r="B54" s="113" t="s">
        <v>100</v>
      </c>
      <c r="C54" s="114">
        <f>G50</f>
        <v>1271000</v>
      </c>
      <c r="D54" s="115">
        <v>6.0000000000000001E-3</v>
      </c>
      <c r="E54" s="113" t="s">
        <v>141</v>
      </c>
      <c r="F54" s="114">
        <f>+F53</f>
        <v>470650</v>
      </c>
      <c r="G54" s="103" t="s">
        <v>142</v>
      </c>
      <c r="H54" s="113" t="s">
        <v>98</v>
      </c>
      <c r="I54" s="114">
        <f>+$J$7*4</f>
        <v>188260</v>
      </c>
      <c r="J54" s="103" t="s">
        <v>139</v>
      </c>
    </row>
    <row r="55" spans="1:10" ht="13.95" customHeight="1" thickTop="1" x14ac:dyDescent="0.25"/>
  </sheetData>
  <sheetProtection algorithmName="SHA-512" hashValue="69dY0E4WYHbQFO8DkixY6rBFkY5GVTVFtXf/6zob+10lKiS3lUQQOgRSg1tMxlRqXNpP4NmI7b8cthpiCE1U+A==" saltValue="Qv1fLkS/poPS+RLbPXAeoA==" spinCount="100000" sheet="1" objects="1" scenarios="1"/>
  <mergeCells count="48">
    <mergeCell ref="B51:D51"/>
    <mergeCell ref="E51:G51"/>
    <mergeCell ref="H51:J51"/>
    <mergeCell ref="I4:J4"/>
    <mergeCell ref="H1:J3"/>
    <mergeCell ref="A1:G1"/>
    <mergeCell ref="A2:G3"/>
    <mergeCell ref="F4:G4"/>
    <mergeCell ref="B43:D43"/>
    <mergeCell ref="E43:E46"/>
    <mergeCell ref="F43:H43"/>
    <mergeCell ref="I43:J46"/>
    <mergeCell ref="B47:D47"/>
    <mergeCell ref="E47:E50"/>
    <mergeCell ref="F47:H47"/>
    <mergeCell ref="I47:J50"/>
    <mergeCell ref="F32:H32"/>
    <mergeCell ref="I32:J35"/>
    <mergeCell ref="F36:H38"/>
    <mergeCell ref="I36:J42"/>
    <mergeCell ref="F39:H39"/>
    <mergeCell ref="F23:H23"/>
    <mergeCell ref="F28:H28"/>
    <mergeCell ref="F29:J29"/>
    <mergeCell ref="I30:J30"/>
    <mergeCell ref="I31:J31"/>
    <mergeCell ref="F18:J18"/>
    <mergeCell ref="F19:J19"/>
    <mergeCell ref="F20:J20"/>
    <mergeCell ref="F21:J21"/>
    <mergeCell ref="F22:J22"/>
    <mergeCell ref="F13:J13"/>
    <mergeCell ref="F14:J14"/>
    <mergeCell ref="F15:J15"/>
    <mergeCell ref="F16:J16"/>
    <mergeCell ref="F17:J17"/>
    <mergeCell ref="F9:G9"/>
    <mergeCell ref="F10:G10"/>
    <mergeCell ref="F11:H11"/>
    <mergeCell ref="I11:J11"/>
    <mergeCell ref="F12:J12"/>
    <mergeCell ref="A6:E6"/>
    <mergeCell ref="F6:J6"/>
    <mergeCell ref="A7:A8"/>
    <mergeCell ref="B7:D7"/>
    <mergeCell ref="E7:E8"/>
    <mergeCell ref="F7:G7"/>
    <mergeCell ref="I8:J8"/>
  </mergeCells>
  <printOptions horizontalCentered="1"/>
  <pageMargins left="0.70866141732283472" right="0.70866141732283472" top="0.74803149606299213" bottom="0.74803149606299213" header="1.299212598425197" footer="0.31496062992125984"/>
  <pageSetup scale="58" fitToHeight="0" orientation="landscape" r:id="rId1"/>
  <headerFooter>
    <oddHeader xml:space="preserve">&amp;R&amp;P de &amp;P                  </oddHeader>
    <oddFooter xml:space="preserve">&amp;C&amp;"-,Cursiva"&amp;8La versión vigente y controlada de este documento, solo podrá ser consultada a través de la Intranet. La copia o impresión diferente al publicado, sera un documento no controlado y no es responsabilidad de COONFIE.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zoomScaleNormal="100" workbookViewId="0">
      <selection activeCell="K16" sqref="K16:O16"/>
    </sheetView>
  </sheetViews>
  <sheetFormatPr baseColWidth="10" defaultColWidth="11.44140625" defaultRowHeight="14.4" x14ac:dyDescent="0.3"/>
  <cols>
    <col min="1" max="1" width="3.44140625" style="1" bestFit="1" customWidth="1"/>
    <col min="2" max="4" width="7.33203125" style="1" customWidth="1"/>
    <col min="5" max="14" width="6.109375" style="1" customWidth="1"/>
    <col min="15" max="15" width="6.44140625" style="1" customWidth="1"/>
    <col min="16" max="16384" width="11.44140625" style="1"/>
  </cols>
  <sheetData>
    <row r="1" spans="1:15" ht="18" customHeight="1" x14ac:dyDescent="0.3">
      <c r="A1" s="234" t="s">
        <v>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5" ht="9" customHeigh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8"/>
    </row>
    <row r="3" spans="1:15" ht="30" customHeight="1" x14ac:dyDescent="0.3">
      <c r="A3" s="236" t="s">
        <v>5</v>
      </c>
      <c r="B3" s="237"/>
      <c r="C3" s="237"/>
      <c r="D3" s="238"/>
      <c r="E3" s="223" t="s">
        <v>152</v>
      </c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15" ht="9" customHeigh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5" ht="45" customHeight="1" x14ac:dyDescent="0.3">
      <c r="A5" s="211" t="s">
        <v>6</v>
      </c>
      <c r="B5" s="212"/>
      <c r="C5" s="212"/>
      <c r="D5" s="213"/>
      <c r="E5" s="217" t="s">
        <v>151</v>
      </c>
      <c r="F5" s="218"/>
      <c r="G5" s="218"/>
      <c r="H5" s="218"/>
      <c r="I5" s="218"/>
      <c r="J5" s="218"/>
      <c r="K5" s="218"/>
      <c r="L5" s="218"/>
      <c r="M5" s="218"/>
      <c r="N5" s="218"/>
      <c r="O5" s="219"/>
    </row>
    <row r="6" spans="1:15" ht="9" customHeigh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x14ac:dyDescent="0.3">
      <c r="A7" s="234" t="s">
        <v>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</row>
    <row r="8" spans="1:15" ht="20.100000000000001" customHeight="1" x14ac:dyDescent="0.3">
      <c r="A8" s="11" t="s">
        <v>8</v>
      </c>
      <c r="B8" s="220" t="s">
        <v>29</v>
      </c>
      <c r="C8" s="221"/>
      <c r="D8" s="222"/>
      <c r="E8" s="239" t="s">
        <v>148</v>
      </c>
      <c r="F8" s="240"/>
      <c r="G8" s="240"/>
      <c r="H8" s="240"/>
      <c r="I8" s="240"/>
      <c r="J8" s="240"/>
      <c r="K8" s="240"/>
      <c r="L8" s="240"/>
      <c r="M8" s="240"/>
      <c r="N8" s="240"/>
      <c r="O8" s="241"/>
    </row>
    <row r="9" spans="1:15" ht="21.6" customHeight="1" x14ac:dyDescent="0.3">
      <c r="A9" s="11" t="s">
        <v>9</v>
      </c>
      <c r="B9" s="220" t="s">
        <v>149</v>
      </c>
      <c r="C9" s="221"/>
      <c r="D9" s="222"/>
      <c r="E9" s="217" t="s">
        <v>150</v>
      </c>
      <c r="F9" s="218"/>
      <c r="G9" s="218"/>
      <c r="H9" s="218"/>
      <c r="I9" s="218"/>
      <c r="J9" s="218"/>
      <c r="K9" s="218"/>
      <c r="L9" s="218"/>
      <c r="M9" s="218"/>
      <c r="N9" s="218"/>
      <c r="O9" s="219"/>
    </row>
    <row r="10" spans="1:15" ht="20.100000000000001" customHeight="1" x14ac:dyDescent="0.3">
      <c r="A10" s="11"/>
      <c r="B10" s="226"/>
      <c r="C10" s="226"/>
      <c r="D10" s="226"/>
      <c r="E10" s="214"/>
      <c r="F10" s="215"/>
      <c r="G10" s="215"/>
      <c r="H10" s="215"/>
      <c r="I10" s="215"/>
      <c r="J10" s="215"/>
      <c r="K10" s="215"/>
      <c r="L10" s="215"/>
      <c r="M10" s="215"/>
      <c r="N10" s="215"/>
      <c r="O10" s="216"/>
    </row>
    <row r="11" spans="1:15" x14ac:dyDescent="0.3">
      <c r="A11" s="12"/>
      <c r="B11" s="13"/>
      <c r="C11" s="13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3">
      <c r="A12" s="235" t="s">
        <v>10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</row>
    <row r="13" spans="1:15" ht="26.25" customHeight="1" x14ac:dyDescent="0.3">
      <c r="A13" s="223" t="s">
        <v>11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5"/>
    </row>
    <row r="14" spans="1:15" x14ac:dyDescent="0.3">
      <c r="A14" s="204" t="s">
        <v>12</v>
      </c>
      <c r="B14" s="205"/>
      <c r="C14" s="206"/>
      <c r="D14" s="204" t="s">
        <v>13</v>
      </c>
      <c r="E14" s="205"/>
      <c r="F14" s="205"/>
      <c r="G14" s="205"/>
      <c r="H14" s="205"/>
      <c r="I14" s="205"/>
      <c r="J14" s="205"/>
      <c r="K14" s="206"/>
      <c r="L14" s="204" t="s">
        <v>14</v>
      </c>
      <c r="M14" s="205"/>
      <c r="N14" s="205"/>
      <c r="O14" s="206"/>
    </row>
    <row r="15" spans="1:15" ht="20.100000000000001" customHeight="1" x14ac:dyDescent="0.3">
      <c r="A15" s="201">
        <v>1</v>
      </c>
      <c r="B15" s="202"/>
      <c r="C15" s="203"/>
      <c r="D15" s="208" t="s">
        <v>15</v>
      </c>
      <c r="E15" s="209"/>
      <c r="F15" s="209"/>
      <c r="G15" s="209"/>
      <c r="H15" s="209"/>
      <c r="I15" s="209"/>
      <c r="J15" s="209"/>
      <c r="K15" s="210"/>
      <c r="L15" s="207" t="s">
        <v>155</v>
      </c>
      <c r="M15" s="202"/>
      <c r="N15" s="202"/>
      <c r="O15" s="203"/>
    </row>
    <row r="16" spans="1:15" s="2" customFormat="1" ht="13.2" x14ac:dyDescent="0.3">
      <c r="A16" s="208" t="s">
        <v>16</v>
      </c>
      <c r="B16" s="209"/>
      <c r="C16" s="209"/>
      <c r="D16" s="209"/>
      <c r="E16" s="209"/>
      <c r="F16" s="208" t="s">
        <v>17</v>
      </c>
      <c r="G16" s="209"/>
      <c r="H16" s="209"/>
      <c r="I16" s="209"/>
      <c r="J16" s="210"/>
      <c r="K16" s="209" t="s">
        <v>18</v>
      </c>
      <c r="L16" s="209"/>
      <c r="M16" s="209"/>
      <c r="N16" s="209"/>
      <c r="O16" s="210"/>
    </row>
    <row r="17" spans="1:15" s="3" customFormat="1" ht="12" customHeight="1" x14ac:dyDescent="0.3">
      <c r="A17" s="200"/>
      <c r="B17" s="198"/>
      <c r="C17" s="198"/>
      <c r="D17" s="198"/>
      <c r="E17" s="198"/>
      <c r="F17" s="200"/>
      <c r="G17" s="198"/>
      <c r="H17" s="198"/>
      <c r="I17" s="198"/>
      <c r="J17" s="199"/>
      <c r="K17" s="198"/>
      <c r="L17" s="198"/>
      <c r="M17" s="198"/>
      <c r="N17" s="198"/>
      <c r="O17" s="199"/>
    </row>
    <row r="18" spans="1:15" ht="24.6" customHeight="1" x14ac:dyDescent="0.3">
      <c r="A18" s="230" t="s">
        <v>153</v>
      </c>
      <c r="B18" s="231"/>
      <c r="C18" s="231"/>
      <c r="D18" s="231"/>
      <c r="E18" s="231"/>
      <c r="F18" s="232" t="s">
        <v>19</v>
      </c>
      <c r="G18" s="231"/>
      <c r="H18" s="231"/>
      <c r="I18" s="231"/>
      <c r="J18" s="233"/>
      <c r="K18" s="231" t="s">
        <v>20</v>
      </c>
      <c r="L18" s="231"/>
      <c r="M18" s="231"/>
      <c r="N18" s="231"/>
      <c r="O18" s="233"/>
    </row>
    <row r="19" spans="1:15" ht="12" customHeight="1" x14ac:dyDescent="0.3">
      <c r="A19" s="227" t="s">
        <v>154</v>
      </c>
      <c r="B19" s="228"/>
      <c r="C19" s="228"/>
      <c r="D19" s="228"/>
      <c r="E19" s="228"/>
      <c r="F19" s="227" t="s">
        <v>21</v>
      </c>
      <c r="G19" s="228"/>
      <c r="H19" s="228"/>
      <c r="I19" s="228"/>
      <c r="J19" s="229"/>
      <c r="K19" s="228" t="s">
        <v>22</v>
      </c>
      <c r="L19" s="228"/>
      <c r="M19" s="228"/>
      <c r="N19" s="228"/>
      <c r="O19" s="229"/>
    </row>
  </sheetData>
  <mergeCells count="32">
    <mergeCell ref="A1:O1"/>
    <mergeCell ref="A7:O7"/>
    <mergeCell ref="A12:O12"/>
    <mergeCell ref="E3:O3"/>
    <mergeCell ref="E5:O5"/>
    <mergeCell ref="A3:D3"/>
    <mergeCell ref="A19:E19"/>
    <mergeCell ref="F19:J19"/>
    <mergeCell ref="K19:O19"/>
    <mergeCell ref="A18:E18"/>
    <mergeCell ref="F18:J18"/>
    <mergeCell ref="K18:O18"/>
    <mergeCell ref="A13:O13"/>
    <mergeCell ref="B10:D10"/>
    <mergeCell ref="E10:O10"/>
    <mergeCell ref="A5:D5"/>
    <mergeCell ref="E8:O8"/>
    <mergeCell ref="E9:O9"/>
    <mergeCell ref="B8:D8"/>
    <mergeCell ref="B9:D9"/>
    <mergeCell ref="K17:O17"/>
    <mergeCell ref="F17:J17"/>
    <mergeCell ref="A17:E17"/>
    <mergeCell ref="A15:C15"/>
    <mergeCell ref="A14:C14"/>
    <mergeCell ref="L14:O14"/>
    <mergeCell ref="L15:O15"/>
    <mergeCell ref="D14:K14"/>
    <mergeCell ref="D15:K15"/>
    <mergeCell ref="A16:E16"/>
    <mergeCell ref="F16:J16"/>
    <mergeCell ref="K16:O16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 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CoordCalidad</dc:creator>
  <cp:keywords/>
  <dc:description/>
  <cp:lastModifiedBy>Analista del SIG</cp:lastModifiedBy>
  <cp:revision/>
  <cp:lastPrinted>2024-05-28T03:08:05Z</cp:lastPrinted>
  <dcterms:created xsi:type="dcterms:W3CDTF">2013-09-05T20:52:24Z</dcterms:created>
  <dcterms:modified xsi:type="dcterms:W3CDTF">2024-05-28T03:08:07Z</dcterms:modified>
  <cp:category/>
  <cp:contentStatus/>
</cp:coreProperties>
</file>