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oonfie-my.sharepoint.com/personal/asesor_planeacion_coonfie_com/Documents/Documentos/SARC/Microcredito/FNG/"/>
    </mc:Choice>
  </mc:AlternateContent>
  <xr:revisionPtr revIDLastSave="0" documentId="8_{92944D08-0A7C-4E55-853B-FBBD83A05849}" xr6:coauthVersionLast="47" xr6:coauthVersionMax="47" xr10:uidLastSave="{00000000-0000-0000-0000-000000000000}"/>
  <bookViews>
    <workbookView xWindow="-108" yWindow="-108" windowWidth="23256" windowHeight="12456" tabRatio="828" firstSheet="1" activeTab="5" xr2:uid="{00000000-000D-0000-FFFF-FFFF00000000}"/>
  </bookViews>
  <sheets>
    <sheet name="Datos Matriz" sheetId="27" state="hidden" r:id="rId1"/>
    <sheet name="Índice" sheetId="29" r:id="rId2"/>
    <sheet name="Cartera Comercial" sheetId="12" state="hidden" r:id="rId3"/>
    <sheet name="Pyme Preferente" sheetId="24" state="hidden" r:id="rId4"/>
    <sheet name="UXC emp319" sheetId="38" r:id="rId5"/>
    <sheet name="Microcrédito EMP023" sheetId="30" r:id="rId6"/>
    <sheet name="Microcrédito Alto Monto EMP231" sheetId="36" r:id="rId7"/>
    <sheet name=" Leasing Alta Y Baja " sheetId="25" state="hidden" r:id="rId8"/>
    <sheet name="Simulador Alto Impacto" sheetId="32" state="hidden" r:id="rId9"/>
    <sheet name="INS001" sheetId="34" state="hidden" r:id="rId10"/>
    <sheet name="INS005" sheetId="35" state="hidden" r:id="rId11"/>
    <sheet name="Mujeres EMP323" sheetId="33" state="hidden" r:id="rId12"/>
    <sheet name="Simulador Dev. Comisión" sheetId="23" r:id="rId13"/>
  </sheets>
  <definedNames>
    <definedName name="_xlnm.Print_Area" localSheetId="7">' Leasing Alta Y Baja '!$Z$46</definedName>
    <definedName name="_xlnm.Print_Area" localSheetId="2">'Cartera Comercial'!$Z$46</definedName>
    <definedName name="_xlnm.Print_Area" localSheetId="1">Índice!#REF!</definedName>
    <definedName name="_xlnm.Print_Area" localSheetId="9">'INS001'!$Z$46</definedName>
    <definedName name="_xlnm.Print_Area" localSheetId="10">'INS005'!$Z$46</definedName>
    <definedName name="_xlnm.Print_Area" localSheetId="6">'Microcrédito Alto Monto EMP231'!$Z$46</definedName>
    <definedName name="_xlnm.Print_Area" localSheetId="5">'Microcrédito EMP023'!$Z$46</definedName>
    <definedName name="_xlnm.Print_Area" localSheetId="11">'Mujeres EMP323'!$Z$46</definedName>
    <definedName name="_xlnm.Print_Area" localSheetId="3">'Pyme Preferente'!$Z$46</definedName>
    <definedName name="_xlnm.Print_Area" localSheetId="8">'Simulador Alto Impacto'!$Z$46</definedName>
    <definedName name="_xlnm.Print_Area" localSheetId="12">'Simulador Dev. Comisión'!#REF!</definedName>
    <definedName name="_xlnm.Print_Area" localSheetId="4">'UXC emp319'!$Z$46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8" l="1"/>
  <c r="G42" i="38"/>
  <c r="DE6" i="27"/>
  <c r="DE17" i="27"/>
  <c r="DD6" i="27"/>
  <c r="DD17" i="27"/>
  <c r="DC6" i="27"/>
  <c r="DC10" i="27"/>
  <c r="CX8" i="27"/>
  <c r="M19" i="38"/>
  <c r="DD8" i="27"/>
  <c r="CY6" i="27"/>
  <c r="DD10" i="27"/>
  <c r="CY8" i="27"/>
  <c r="DD12" i="27"/>
  <c r="CY10" i="27"/>
  <c r="DD14" i="27"/>
  <c r="CY12" i="27"/>
  <c r="DE8" i="27"/>
  <c r="CZ6" i="27"/>
  <c r="DE10" i="27"/>
  <c r="CZ8" i="27"/>
  <c r="DE12" i="27"/>
  <c r="CZ10" i="27"/>
  <c r="DE14" i="27"/>
  <c r="CZ12" i="27"/>
  <c r="CX4" i="27"/>
  <c r="DC15" i="27"/>
  <c r="CX13" i="27"/>
  <c r="DC8" i="27"/>
  <c r="CX6" i="27"/>
  <c r="CY4" i="27"/>
  <c r="DD15" i="27"/>
  <c r="CY13" i="27"/>
  <c r="DC14" i="27"/>
  <c r="CX12" i="27"/>
  <c r="CZ4" i="27"/>
  <c r="DE15" i="27"/>
  <c r="CZ13" i="27"/>
  <c r="DC12" i="27"/>
  <c r="CX10" i="27"/>
  <c r="DC7" i="27"/>
  <c r="CX5" i="27"/>
  <c r="DC9" i="27"/>
  <c r="CX7" i="27"/>
  <c r="DC11" i="27"/>
  <c r="CX9" i="27"/>
  <c r="DC13" i="27"/>
  <c r="CX11" i="27"/>
  <c r="DC16" i="27"/>
  <c r="CX14" i="27"/>
  <c r="DD7" i="27"/>
  <c r="CY5" i="27"/>
  <c r="DD9" i="27"/>
  <c r="CY7" i="27"/>
  <c r="DD11" i="27"/>
  <c r="CY9" i="27"/>
  <c r="DD13" i="27"/>
  <c r="CY11" i="27"/>
  <c r="DD16" i="27"/>
  <c r="CY14" i="27"/>
  <c r="DE7" i="27"/>
  <c r="CZ5" i="27"/>
  <c r="DE9" i="27"/>
  <c r="CZ7" i="27"/>
  <c r="DE11" i="27"/>
  <c r="CZ9" i="27"/>
  <c r="DE13" i="27"/>
  <c r="CZ11" i="27"/>
  <c r="DE16" i="27"/>
  <c r="CZ14" i="27"/>
  <c r="DC17" i="27"/>
  <c r="G28" i="38"/>
  <c r="N36" i="38"/>
  <c r="H36" i="38"/>
  <c r="S36" i="38"/>
  <c r="G19" i="36"/>
  <c r="G42" i="36"/>
  <c r="CT6" i="27"/>
  <c r="CT17" i="27"/>
  <c r="CS6" i="27"/>
  <c r="CS17" i="27"/>
  <c r="CR6" i="27"/>
  <c r="CM4" i="27"/>
  <c r="CQ6" i="27"/>
  <c r="CQ13" i="27"/>
  <c r="CL11" i="27"/>
  <c r="G19" i="30"/>
  <c r="BD6" i="27"/>
  <c r="BD17" i="27"/>
  <c r="G19" i="35"/>
  <c r="G42" i="35"/>
  <c r="G19" i="34"/>
  <c r="G42" i="34"/>
  <c r="CH17" i="27"/>
  <c r="CG17" i="27"/>
  <c r="CF17" i="27"/>
  <c r="CE17" i="27"/>
  <c r="CD17" i="27"/>
  <c r="CH6" i="27"/>
  <c r="CB4" i="27"/>
  <c r="CG6" i="27"/>
  <c r="CG12" i="27"/>
  <c r="CA10" i="27"/>
  <c r="CF6" i="27"/>
  <c r="CF15" i="27"/>
  <c r="BZ13" i="27"/>
  <c r="CE6" i="27"/>
  <c r="CE11" i="27"/>
  <c r="BY9" i="27"/>
  <c r="CD6" i="27"/>
  <c r="CD15" i="27"/>
  <c r="BX13" i="27"/>
  <c r="G19" i="33"/>
  <c r="G42" i="33"/>
  <c r="G15" i="23"/>
  <c r="M28" i="38"/>
  <c r="M19" i="36"/>
  <c r="CR13" i="27"/>
  <c r="CM11" i="27"/>
  <c r="CQ15" i="27"/>
  <c r="CL13" i="27"/>
  <c r="CR7" i="27"/>
  <c r="CM5" i="27"/>
  <c r="CR10" i="27"/>
  <c r="CM8" i="27"/>
  <c r="CR15" i="27"/>
  <c r="CM13" i="27"/>
  <c r="CS7" i="27"/>
  <c r="CN5" i="27"/>
  <c r="CS10" i="27"/>
  <c r="CN8" i="27"/>
  <c r="CS13" i="27"/>
  <c r="CN11" i="27"/>
  <c r="CS15" i="27"/>
  <c r="CN13" i="27"/>
  <c r="CQ10" i="27"/>
  <c r="CL8" i="27"/>
  <c r="CT7" i="27"/>
  <c r="CO5" i="27"/>
  <c r="CT10" i="27"/>
  <c r="CO8" i="27"/>
  <c r="CT13" i="27"/>
  <c r="CO11" i="27"/>
  <c r="CT15" i="27"/>
  <c r="CO13" i="27"/>
  <c r="CQ9" i="27"/>
  <c r="CL7" i="27"/>
  <c r="CQ12" i="27"/>
  <c r="CL10" i="27"/>
  <c r="CQ16" i="27"/>
  <c r="CL14" i="27"/>
  <c r="CR9" i="27"/>
  <c r="CM7" i="27"/>
  <c r="CR12" i="27"/>
  <c r="CM10" i="27"/>
  <c r="CR16" i="27"/>
  <c r="CM14" i="27"/>
  <c r="CL4" i="27"/>
  <c r="CS16" i="27"/>
  <c r="CN14" i="27"/>
  <c r="CT9" i="27"/>
  <c r="CO7" i="27"/>
  <c r="CT12" i="27"/>
  <c r="CO10" i="27"/>
  <c r="CT16" i="27"/>
  <c r="CO14" i="27"/>
  <c r="CN4" i="27"/>
  <c r="CS9" i="27"/>
  <c r="CN7" i="27"/>
  <c r="CO4" i="27"/>
  <c r="CQ8" i="27"/>
  <c r="CL6" i="27"/>
  <c r="CQ11" i="27"/>
  <c r="CL9" i="27"/>
  <c r="CQ14" i="27"/>
  <c r="CL12" i="27"/>
  <c r="CQ17" i="27"/>
  <c r="CQ7" i="27"/>
  <c r="CL5" i="27"/>
  <c r="CS12" i="27"/>
  <c r="CN10" i="27"/>
  <c r="CR8" i="27"/>
  <c r="CM6" i="27"/>
  <c r="CR11" i="27"/>
  <c r="CM9" i="27"/>
  <c r="CR14" i="27"/>
  <c r="CM12" i="27"/>
  <c r="CR17" i="27"/>
  <c r="CS8" i="27"/>
  <c r="CN6" i="27"/>
  <c r="CS11" i="27"/>
  <c r="CN9" i="27"/>
  <c r="CS14" i="27"/>
  <c r="CN12" i="27"/>
  <c r="CT8" i="27"/>
  <c r="CO6" i="27"/>
  <c r="CT11" i="27"/>
  <c r="CO9" i="27"/>
  <c r="CT14" i="27"/>
  <c r="CO12" i="27"/>
  <c r="BD14" i="27"/>
  <c r="AY12" i="27"/>
  <c r="BD13" i="27"/>
  <c r="AY11" i="27"/>
  <c r="AY4" i="27"/>
  <c r="BD12" i="27"/>
  <c r="AY10" i="27"/>
  <c r="BD7" i="27"/>
  <c r="AY5" i="27"/>
  <c r="BD11" i="27"/>
  <c r="AY9" i="27"/>
  <c r="BD10" i="27"/>
  <c r="AY8" i="27"/>
  <c r="BD9" i="27"/>
  <c r="AY7" i="27"/>
  <c r="BD8" i="27"/>
  <c r="AY6" i="27"/>
  <c r="BD16" i="27"/>
  <c r="AY14" i="27"/>
  <c r="BD15" i="27"/>
  <c r="AY13" i="27"/>
  <c r="CF11" i="27"/>
  <c r="BZ9" i="27"/>
  <c r="CE9" i="27"/>
  <c r="BY7" i="27"/>
  <c r="CD10" i="27"/>
  <c r="BX8" i="27"/>
  <c r="BY4" i="27"/>
  <c r="BZ4" i="27"/>
  <c r="CE14" i="27"/>
  <c r="BY12" i="27"/>
  <c r="CF14" i="27"/>
  <c r="BZ12" i="27"/>
  <c r="CE16" i="27"/>
  <c r="BY14" i="27"/>
  <c r="CF16" i="27"/>
  <c r="BZ14" i="27"/>
  <c r="CE8" i="27"/>
  <c r="BY6" i="27"/>
  <c r="CF8" i="27"/>
  <c r="BZ6" i="27"/>
  <c r="BX4" i="27"/>
  <c r="CD9" i="27"/>
  <c r="BX7" i="27"/>
  <c r="CG8" i="27"/>
  <c r="CA6" i="27"/>
  <c r="CD16" i="27"/>
  <c r="BX14" i="27"/>
  <c r="CA4" i="27"/>
  <c r="CF7" i="27"/>
  <c r="BZ5" i="27"/>
  <c r="CF9" i="27"/>
  <c r="BZ7" i="27"/>
  <c r="CF13" i="27"/>
  <c r="BZ11" i="27"/>
  <c r="CG16" i="27"/>
  <c r="CA14" i="27"/>
  <c r="CG11" i="27"/>
  <c r="CA9" i="27"/>
  <c r="CG7" i="27"/>
  <c r="CA5" i="27"/>
  <c r="CG9" i="27"/>
  <c r="CA7" i="27"/>
  <c r="CG13" i="27"/>
  <c r="CA11" i="27"/>
  <c r="CE10" i="27"/>
  <c r="BY8" i="27"/>
  <c r="CF10" i="27"/>
  <c r="BZ8" i="27"/>
  <c r="CG15" i="27"/>
  <c r="CA13" i="27"/>
  <c r="CD8" i="27"/>
  <c r="BX6" i="27"/>
  <c r="CG10" i="27"/>
  <c r="CA8" i="27"/>
  <c r="CD14" i="27"/>
  <c r="BX12" i="27"/>
  <c r="M19" i="35"/>
  <c r="CH15" i="27"/>
  <c r="CB13" i="27"/>
  <c r="CH11" i="27"/>
  <c r="CB9" i="27"/>
  <c r="CH10" i="27"/>
  <c r="CB8" i="27"/>
  <c r="CD7" i="27"/>
  <c r="BX5" i="27"/>
  <c r="CH9" i="27"/>
  <c r="CB7" i="27"/>
  <c r="CD13" i="27"/>
  <c r="BX11" i="27"/>
  <c r="CH16" i="27"/>
  <c r="CB14" i="27"/>
  <c r="CE7" i="27"/>
  <c r="BY5" i="27"/>
  <c r="CE13" i="27"/>
  <c r="BY11" i="27"/>
  <c r="CG14" i="27"/>
  <c r="CA12" i="27"/>
  <c r="CH12" i="27"/>
  <c r="CB10" i="27"/>
  <c r="CD12" i="27"/>
  <c r="BX10" i="27"/>
  <c r="CH14" i="27"/>
  <c r="CB12" i="27"/>
  <c r="CE12" i="27"/>
  <c r="BY10" i="27"/>
  <c r="CH7" i="27"/>
  <c r="CB5" i="27"/>
  <c r="CD11" i="27"/>
  <c r="BX9" i="27"/>
  <c r="CF12" i="27"/>
  <c r="BZ10" i="27"/>
  <c r="CH13" i="27"/>
  <c r="CB11" i="27"/>
  <c r="CE15" i="27"/>
  <c r="BY13" i="27"/>
  <c r="CH8" i="27"/>
  <c r="CB6" i="27"/>
  <c r="M19" i="34"/>
  <c r="M19" i="33"/>
  <c r="H36" i="33"/>
  <c r="W36" i="38"/>
  <c r="Y8" i="38"/>
  <c r="Y11" i="38"/>
  <c r="Y14" i="38"/>
  <c r="AB36" i="38"/>
  <c r="H36" i="36"/>
  <c r="G28" i="36"/>
  <c r="N36" i="36"/>
  <c r="H36" i="35"/>
  <c r="G28" i="35"/>
  <c r="N36" i="35"/>
  <c r="H36" i="34"/>
  <c r="G28" i="34"/>
  <c r="N36" i="34"/>
  <c r="G28" i="33"/>
  <c r="Y21" i="38"/>
  <c r="Y24" i="38"/>
  <c r="Y27" i="38"/>
  <c r="Z36" i="38"/>
  <c r="M42" i="38"/>
  <c r="S42" i="38"/>
  <c r="M28" i="36"/>
  <c r="S36" i="36"/>
  <c r="S36" i="35"/>
  <c r="M28" i="34"/>
  <c r="Y8" i="34"/>
  <c r="Y11" i="34"/>
  <c r="Y14" i="34"/>
  <c r="M28" i="35"/>
  <c r="S36" i="34"/>
  <c r="N36" i="33"/>
  <c r="S36" i="33"/>
  <c r="M28" i="33"/>
  <c r="G19" i="32"/>
  <c r="G42" i="32"/>
  <c r="BH4" i="27"/>
  <c r="BH8" i="27"/>
  <c r="AB36" i="36"/>
  <c r="Y8" i="36"/>
  <c r="Y11" i="36"/>
  <c r="Y14" i="36"/>
  <c r="W36" i="36"/>
  <c r="AB36" i="34"/>
  <c r="Y8" i="35"/>
  <c r="Y11" i="35"/>
  <c r="Y14" i="35"/>
  <c r="W36" i="35"/>
  <c r="AB36" i="35"/>
  <c r="W36" i="34"/>
  <c r="AB36" i="33"/>
  <c r="Y8" i="33"/>
  <c r="Y11" i="33"/>
  <c r="Y14" i="33"/>
  <c r="W36" i="33"/>
  <c r="BH13" i="27"/>
  <c r="BH9" i="27"/>
  <c r="BH5" i="27"/>
  <c r="BH11" i="27"/>
  <c r="BH7" i="27"/>
  <c r="BH14" i="27"/>
  <c r="BH10" i="27"/>
  <c r="BH6" i="27"/>
  <c r="BH12" i="27"/>
  <c r="Y21" i="36"/>
  <c r="Y24" i="36"/>
  <c r="Y27" i="36"/>
  <c r="Z36" i="36"/>
  <c r="M42" i="36"/>
  <c r="S42" i="36"/>
  <c r="Y21" i="35"/>
  <c r="Y24" i="35"/>
  <c r="Y27" i="35"/>
  <c r="Z36" i="35"/>
  <c r="M42" i="35"/>
  <c r="S42" i="35"/>
  <c r="Y21" i="34"/>
  <c r="Y24" i="34"/>
  <c r="Y27" i="34"/>
  <c r="Z36" i="34"/>
  <c r="M42" i="34"/>
  <c r="S42" i="34"/>
  <c r="Y21" i="33"/>
  <c r="Y24" i="33"/>
  <c r="Y27" i="33"/>
  <c r="Z36" i="33"/>
  <c r="M42" i="33"/>
  <c r="S42" i="33"/>
  <c r="M19" i="32"/>
  <c r="G42" i="30"/>
  <c r="BE6" i="27"/>
  <c r="BC6" i="27"/>
  <c r="BB6" i="27"/>
  <c r="BB17" i="27"/>
  <c r="AZ4" i="27"/>
  <c r="BE17" i="27"/>
  <c r="BC14" i="27"/>
  <c r="H36" i="32"/>
  <c r="G28" i="32"/>
  <c r="N36" i="32"/>
  <c r="BC11" i="27"/>
  <c r="BE12" i="27"/>
  <c r="AZ10" i="27"/>
  <c r="BC7" i="27"/>
  <c r="BC16" i="27"/>
  <c r="BE8" i="27"/>
  <c r="AZ6" i="27"/>
  <c r="BC17" i="27"/>
  <c r="BC9" i="27"/>
  <c r="AX7" i="27"/>
  <c r="AX4" i="27"/>
  <c r="BB11" i="27"/>
  <c r="AW9" i="27"/>
  <c r="BC13" i="27"/>
  <c r="BB7" i="27"/>
  <c r="AW5" i="27"/>
  <c r="BB8" i="27"/>
  <c r="AW6" i="27"/>
  <c r="BC15" i="27"/>
  <c r="BB16" i="27"/>
  <c r="AW14" i="27"/>
  <c r="AW4" i="27"/>
  <c r="BB9" i="27"/>
  <c r="AW7" i="27"/>
  <c r="BE10" i="27"/>
  <c r="AZ8" i="27"/>
  <c r="BB13" i="27"/>
  <c r="AW11" i="27"/>
  <c r="BE14" i="27"/>
  <c r="AZ12" i="27"/>
  <c r="BB15" i="27"/>
  <c r="AW13" i="27"/>
  <c r="BE9" i="27"/>
  <c r="AZ7" i="27"/>
  <c r="BB12" i="27"/>
  <c r="AW10" i="27"/>
  <c r="BE13" i="27"/>
  <c r="AZ11" i="27"/>
  <c r="BC8" i="27"/>
  <c r="AX6" i="27"/>
  <c r="BC12" i="27"/>
  <c r="BE15" i="27"/>
  <c r="AZ13" i="27"/>
  <c r="BE7" i="27"/>
  <c r="AZ5" i="27"/>
  <c r="BB10" i="27"/>
  <c r="AW8" i="27"/>
  <c r="BE11" i="27"/>
  <c r="AZ9" i="27"/>
  <c r="BB14" i="27"/>
  <c r="AW12" i="27"/>
  <c r="BE16" i="27"/>
  <c r="AZ14" i="27"/>
  <c r="BC10" i="27"/>
  <c r="AX5" i="27"/>
  <c r="AX9" i="27"/>
  <c r="AX10" i="27"/>
  <c r="AX14" i="27"/>
  <c r="AX13" i="27"/>
  <c r="AX11" i="27"/>
  <c r="AX8" i="27"/>
  <c r="AX12" i="27"/>
  <c r="S36" i="32"/>
  <c r="M28" i="32"/>
  <c r="AB36" i="32"/>
  <c r="Y8" i="32"/>
  <c r="Y11" i="32"/>
  <c r="Y14" i="32"/>
  <c r="W36" i="32"/>
  <c r="Z36" i="32"/>
  <c r="M42" i="32"/>
  <c r="S42" i="32"/>
  <c r="M19" i="30"/>
  <c r="G19" i="25"/>
  <c r="G42" i="25"/>
  <c r="G19" i="12"/>
  <c r="G42" i="12"/>
  <c r="Y21" i="32"/>
  <c r="Y24" i="32"/>
  <c r="Y27" i="32"/>
  <c r="H36" i="30"/>
  <c r="G28" i="30"/>
  <c r="N36" i="30"/>
  <c r="AT6" i="27"/>
  <c r="AT10" i="27"/>
  <c r="AN8" i="27"/>
  <c r="AS6" i="27"/>
  <c r="AS17" i="27"/>
  <c r="AR6" i="27"/>
  <c r="AR11" i="27"/>
  <c r="AL9" i="27"/>
  <c r="AQ6" i="27"/>
  <c r="AQ11" i="27"/>
  <c r="AK9" i="27"/>
  <c r="AP6" i="27"/>
  <c r="AP16" i="27"/>
  <c r="AJ14" i="27"/>
  <c r="T6" i="27"/>
  <c r="T12" i="27"/>
  <c r="P10" i="27"/>
  <c r="S6" i="27"/>
  <c r="S14" i="27"/>
  <c r="O12" i="27"/>
  <c r="R6" i="27"/>
  <c r="R14" i="27"/>
  <c r="N12" i="27"/>
  <c r="K6" i="27"/>
  <c r="K14" i="27"/>
  <c r="F12" i="27"/>
  <c r="J6" i="27"/>
  <c r="J7" i="27"/>
  <c r="E5" i="27"/>
  <c r="I6" i="27"/>
  <c r="N4" i="27"/>
  <c r="I10" i="27"/>
  <c r="D8" i="27"/>
  <c r="I16" i="27"/>
  <c r="S17" i="27"/>
  <c r="O4" i="27"/>
  <c r="R16" i="27"/>
  <c r="N14" i="27"/>
  <c r="R15" i="27"/>
  <c r="N13" i="27"/>
  <c r="S16" i="27"/>
  <c r="O14" i="27"/>
  <c r="S15" i="27"/>
  <c r="O13" i="27"/>
  <c r="R17" i="27"/>
  <c r="AM4" i="27"/>
  <c r="S36" i="30"/>
  <c r="AN4" i="27"/>
  <c r="AL4" i="27"/>
  <c r="AJ4" i="27"/>
  <c r="M28" i="30"/>
  <c r="AK4" i="27"/>
  <c r="T8" i="27"/>
  <c r="P6" i="27"/>
  <c r="T10" i="27"/>
  <c r="P8" i="27"/>
  <c r="AP14" i="27"/>
  <c r="AJ12" i="27"/>
  <c r="J9" i="27"/>
  <c r="E7" i="27"/>
  <c r="K8" i="27"/>
  <c r="F6" i="27"/>
  <c r="AR8" i="27"/>
  <c r="AL6" i="27"/>
  <c r="AR9" i="27"/>
  <c r="AL7" i="27"/>
  <c r="AR16" i="27"/>
  <c r="AL14" i="27"/>
  <c r="AT8" i="27"/>
  <c r="AN6" i="27"/>
  <c r="AT12" i="27"/>
  <c r="AN10" i="27"/>
  <c r="D4" i="27"/>
  <c r="I15" i="27"/>
  <c r="D13" i="27"/>
  <c r="D14" i="27"/>
  <c r="I17" i="27"/>
  <c r="I8" i="27"/>
  <c r="D6" i="27"/>
  <c r="T9" i="27"/>
  <c r="P7" i="27"/>
  <c r="T11" i="27"/>
  <c r="P9" i="27"/>
  <c r="AP12" i="27"/>
  <c r="AJ10" i="27"/>
  <c r="AQ8" i="27"/>
  <c r="AK6" i="27"/>
  <c r="J10" i="27"/>
  <c r="E8" i="27"/>
  <c r="J12" i="27"/>
  <c r="E10" i="27"/>
  <c r="P4" i="27"/>
  <c r="K11" i="27"/>
  <c r="F9" i="27"/>
  <c r="K12" i="27"/>
  <c r="F10" i="27"/>
  <c r="AR12" i="27"/>
  <c r="AL10" i="27"/>
  <c r="T16" i="27"/>
  <c r="P14" i="27"/>
  <c r="AT7" i="27"/>
  <c r="AN5" i="27"/>
  <c r="AT11" i="27"/>
  <c r="AN9" i="27"/>
  <c r="AT13" i="27"/>
  <c r="AN11" i="27"/>
  <c r="AT14" i="27"/>
  <c r="AN12" i="27"/>
  <c r="AT15" i="27"/>
  <c r="AN13" i="27"/>
  <c r="AT16" i="27"/>
  <c r="AN14" i="27"/>
  <c r="AT17" i="27"/>
  <c r="E4" i="27"/>
  <c r="R7" i="27"/>
  <c r="N5" i="27"/>
  <c r="R8" i="27"/>
  <c r="N6" i="27"/>
  <c r="R9" i="27"/>
  <c r="N7" i="27"/>
  <c r="R10" i="27"/>
  <c r="N8" i="27"/>
  <c r="R11" i="27"/>
  <c r="N9" i="27"/>
  <c r="R12" i="27"/>
  <c r="N10" i="27"/>
  <c r="R13" i="27"/>
  <c r="N11" i="27"/>
  <c r="J15" i="27"/>
  <c r="E13" i="27"/>
  <c r="J16" i="27"/>
  <c r="E14" i="27"/>
  <c r="J17" i="27"/>
  <c r="I7" i="27"/>
  <c r="D5" i="27"/>
  <c r="AP11" i="27"/>
  <c r="AJ9" i="27"/>
  <c r="I13" i="27"/>
  <c r="D11" i="27"/>
  <c r="AT9" i="27"/>
  <c r="AN7" i="27"/>
  <c r="F4" i="27"/>
  <c r="S7" i="27"/>
  <c r="O5" i="27"/>
  <c r="S8" i="27"/>
  <c r="O6" i="27"/>
  <c r="S9" i="27"/>
  <c r="O7" i="27"/>
  <c r="S10" i="27"/>
  <c r="O8" i="27"/>
  <c r="S11" i="27"/>
  <c r="O9" i="27"/>
  <c r="S12" i="27"/>
  <c r="O10" i="27"/>
  <c r="S13" i="27"/>
  <c r="O11" i="27"/>
  <c r="K15" i="27"/>
  <c r="F13" i="27"/>
  <c r="K16" i="27"/>
  <c r="F14" i="27"/>
  <c r="K17" i="27"/>
  <c r="I9" i="27"/>
  <c r="D7" i="27"/>
  <c r="I11" i="27"/>
  <c r="D9" i="27"/>
  <c r="I12" i="27"/>
  <c r="D10" i="27"/>
  <c r="T13" i="27"/>
  <c r="P11" i="27"/>
  <c r="I14" i="27"/>
  <c r="D12" i="27"/>
  <c r="T14" i="27"/>
  <c r="P12" i="27"/>
  <c r="AP15" i="27"/>
  <c r="AJ13" i="27"/>
  <c r="AP17" i="27"/>
  <c r="AP7" i="27"/>
  <c r="AJ5" i="27"/>
  <c r="AP9" i="27"/>
  <c r="AJ7" i="27"/>
  <c r="AQ7" i="27"/>
  <c r="AK5" i="27"/>
  <c r="AQ10" i="27"/>
  <c r="AK8" i="27"/>
  <c r="AQ12" i="27"/>
  <c r="AK10" i="27"/>
  <c r="J13" i="27"/>
  <c r="E11" i="27"/>
  <c r="AQ13" i="27"/>
  <c r="AK11" i="27"/>
  <c r="J14" i="27"/>
  <c r="E12" i="27"/>
  <c r="AQ14" i="27"/>
  <c r="AK12" i="27"/>
  <c r="AQ15" i="27"/>
  <c r="AK13" i="27"/>
  <c r="AQ16" i="27"/>
  <c r="AK14" i="27"/>
  <c r="AQ17" i="27"/>
  <c r="T7" i="27"/>
  <c r="P5" i="27"/>
  <c r="AP13" i="27"/>
  <c r="AJ11" i="27"/>
  <c r="J8" i="27"/>
  <c r="E6" i="27"/>
  <c r="J11" i="27"/>
  <c r="E9" i="27"/>
  <c r="K7" i="27"/>
  <c r="F5" i="27"/>
  <c r="K13" i="27"/>
  <c r="F11" i="27"/>
  <c r="AR13" i="27"/>
  <c r="AL11" i="27"/>
  <c r="AR14" i="27"/>
  <c r="AL12" i="27"/>
  <c r="T15" i="27"/>
  <c r="P13" i="27"/>
  <c r="AR15" i="27"/>
  <c r="AL13" i="27"/>
  <c r="T17" i="27"/>
  <c r="AR17" i="27"/>
  <c r="AP8" i="27"/>
  <c r="AJ6" i="27"/>
  <c r="AP10" i="27"/>
  <c r="AJ8" i="27"/>
  <c r="AQ9" i="27"/>
  <c r="AK7" i="27"/>
  <c r="AR7" i="27"/>
  <c r="AL5" i="27"/>
  <c r="K9" i="27"/>
  <c r="F7" i="27"/>
  <c r="K10" i="27"/>
  <c r="F8" i="27"/>
  <c r="AR10" i="27"/>
  <c r="AL8" i="27"/>
  <c r="AS7" i="27"/>
  <c r="AM5" i="27"/>
  <c r="AS8" i="27"/>
  <c r="AM6" i="27"/>
  <c r="AS9" i="27"/>
  <c r="AM7" i="27"/>
  <c r="AS10" i="27"/>
  <c r="AM8" i="27"/>
  <c r="AS11" i="27"/>
  <c r="AM9" i="27"/>
  <c r="AS12" i="27"/>
  <c r="AM10" i="27"/>
  <c r="AS13" i="27"/>
  <c r="AM11" i="27"/>
  <c r="AS14" i="27"/>
  <c r="AM12" i="27"/>
  <c r="AS15" i="27"/>
  <c r="AM13" i="27"/>
  <c r="AS16" i="27"/>
  <c r="AM14" i="27"/>
  <c r="M19" i="25"/>
  <c r="H36" i="25"/>
  <c r="AB36" i="30"/>
  <c r="W36" i="30"/>
  <c r="Z36" i="30"/>
  <c r="M42" i="30"/>
  <c r="S42" i="30"/>
  <c r="Y8" i="30"/>
  <c r="Y11" i="30"/>
  <c r="Y14" i="30"/>
  <c r="G28" i="25"/>
  <c r="N36" i="25"/>
  <c r="Y21" i="30"/>
  <c r="Y24" i="30"/>
  <c r="Y27" i="30"/>
  <c r="S36" i="25"/>
  <c r="M28" i="25"/>
  <c r="AB36" i="25"/>
  <c r="W36" i="25"/>
  <c r="Z36" i="25"/>
  <c r="M42" i="25"/>
  <c r="S42" i="25"/>
  <c r="Y8" i="25"/>
  <c r="Y11" i="25"/>
  <c r="Y14" i="25"/>
  <c r="Y21" i="25"/>
  <c r="Y24" i="25"/>
  <c r="Y27" i="25"/>
  <c r="M19" i="12"/>
  <c r="G28" i="12"/>
  <c r="N36" i="12"/>
  <c r="H36" i="12"/>
  <c r="M28" i="12"/>
  <c r="I15" i="23"/>
  <c r="S36" i="12"/>
  <c r="Y8" i="12"/>
  <c r="Y11" i="12"/>
  <c r="Y14" i="12"/>
  <c r="AB36" i="12"/>
  <c r="W36" i="12"/>
  <c r="Z36" i="12"/>
  <c r="M42" i="12"/>
  <c r="S42" i="12"/>
  <c r="Y21" i="12"/>
  <c r="Y24" i="12"/>
  <c r="Y27" i="12"/>
  <c r="G19" i="24"/>
  <c r="G42" i="24"/>
  <c r="AC21" i="27"/>
  <c r="AE21" i="27"/>
  <c r="AD21" i="27"/>
  <c r="AF21" i="27"/>
  <c r="AD6" i="27"/>
  <c r="AD13" i="27"/>
  <c r="X11" i="27"/>
  <c r="AF6" i="27"/>
  <c r="AF7" i="27"/>
  <c r="Z5" i="27"/>
  <c r="AC6" i="27"/>
  <c r="AC11" i="27"/>
  <c r="W9" i="27"/>
  <c r="AE6" i="27"/>
  <c r="AE7" i="27"/>
  <c r="Y5" i="27"/>
  <c r="AG6" i="27"/>
  <c r="AG9" i="27"/>
  <c r="AA7" i="27"/>
  <c r="AG7" i="27"/>
  <c r="AA5" i="27"/>
  <c r="AF17" i="27"/>
  <c r="AE12" i="27"/>
  <c r="Y10" i="27"/>
  <c r="AA4" i="27"/>
  <c r="AD7" i="27"/>
  <c r="X5" i="27"/>
  <c r="AF12" i="27"/>
  <c r="Z10" i="27"/>
  <c r="AF9" i="27"/>
  <c r="Z7" i="27"/>
  <c r="Y4" i="27"/>
  <c r="AG10" i="27"/>
  <c r="AA8" i="27"/>
  <c r="AD8" i="27"/>
  <c r="X6" i="27"/>
  <c r="AC9" i="27"/>
  <c r="W7" i="27"/>
  <c r="AC12" i="27"/>
  <c r="W10" i="27"/>
  <c r="AE8" i="27"/>
  <c r="Y6" i="27"/>
  <c r="AG11" i="27"/>
  <c r="AA9" i="27"/>
  <c r="AD9" i="27"/>
  <c r="X7" i="27"/>
  <c r="AC13" i="27"/>
  <c r="W11" i="27"/>
  <c r="AC8" i="27"/>
  <c r="W6" i="27"/>
  <c r="AF13" i="27"/>
  <c r="Z11" i="27"/>
  <c r="AE16" i="27"/>
  <c r="Y14" i="27"/>
  <c r="AG12" i="27"/>
  <c r="AA10" i="27"/>
  <c r="AG16" i="27"/>
  <c r="AA14" i="27"/>
  <c r="AD10" i="27"/>
  <c r="X8" i="27"/>
  <c r="M19" i="24"/>
  <c r="AE10" i="27"/>
  <c r="Y8" i="27"/>
  <c r="AC10" i="27"/>
  <c r="W8" i="27"/>
  <c r="W4" i="27"/>
  <c r="Z4" i="27"/>
  <c r="AE17" i="27"/>
  <c r="AG13" i="27"/>
  <c r="AA11" i="27"/>
  <c r="AG17" i="27"/>
  <c r="AD12" i="27"/>
  <c r="X10" i="27"/>
  <c r="AF8" i="27"/>
  <c r="Z6" i="27"/>
  <c r="AF14" i="27"/>
  <c r="Z12" i="27"/>
  <c r="AE9" i="27"/>
  <c r="Y7" i="27"/>
  <c r="AE14" i="27"/>
  <c r="Y12" i="27"/>
  <c r="X4" i="27"/>
  <c r="AC15" i="27"/>
  <c r="W13" i="27"/>
  <c r="AG14" i="27"/>
  <c r="AA12" i="27"/>
  <c r="AD14" i="27"/>
  <c r="X12" i="27"/>
  <c r="AD17" i="27"/>
  <c r="AF15" i="27"/>
  <c r="Z13" i="27"/>
  <c r="AF16" i="27"/>
  <c r="Z14" i="27"/>
  <c r="AE15" i="27"/>
  <c r="Y13" i="27"/>
  <c r="AE11" i="27"/>
  <c r="Y9" i="27"/>
  <c r="AD15" i="27"/>
  <c r="X13" i="27"/>
  <c r="AC16" i="27"/>
  <c r="W14" i="27"/>
  <c r="AG15" i="27"/>
  <c r="AA13" i="27"/>
  <c r="AD11" i="27"/>
  <c r="X9" i="27"/>
  <c r="AC17" i="27"/>
  <c r="AF10" i="27"/>
  <c r="Z8" i="27"/>
  <c r="AF11" i="27"/>
  <c r="Z9" i="27"/>
  <c r="AE13" i="27"/>
  <c r="Y11" i="27"/>
  <c r="AG8" i="27"/>
  <c r="AA6" i="27"/>
  <c r="AD16" i="27"/>
  <c r="X14" i="27"/>
  <c r="AC7" i="27"/>
  <c r="W5" i="27"/>
  <c r="AC14" i="27"/>
  <c r="W12" i="27"/>
  <c r="H36" i="24"/>
  <c r="G28" i="24"/>
  <c r="N36" i="24"/>
  <c r="M28" i="24"/>
  <c r="S36" i="24"/>
  <c r="AB36" i="24"/>
  <c r="Y8" i="24"/>
  <c r="Y11" i="24"/>
  <c r="Y14" i="24"/>
  <c r="W36" i="24"/>
  <c r="Y21" i="24"/>
  <c r="Y24" i="24"/>
  <c r="Y27" i="24"/>
  <c r="Z36" i="24"/>
  <c r="M42" i="24"/>
  <c r="S42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Cardona Rojas</author>
  </authors>
  <commentList>
    <comment ref="AN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Eliana Cardona Rojas:</t>
        </r>
        <r>
          <rPr>
            <sz val="9"/>
            <color indexed="81"/>
            <rFont val="Tahoma"/>
            <family val="2"/>
          </rPr>
          <t xml:space="preserve">
Categoria excluida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M42" authorId="0" shapeId="0" xr:uid="{1D6B3086-CDE2-4FB2-AF2C-9F660E431017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0" shapeId="0" xr:uid="{ED5C88B4-9C07-4772-9375-6737D187B17F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M42" authorId="0" shapeId="0" xr:uid="{87D87A8D-E519-4E55-AB10-0C9DDC9C8C95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0" shapeId="0" xr:uid="{63CDF93B-B819-4390-9D84-22973F391673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G12" authorId="0" shapeId="0" xr:uid="{00000000-0006-0000-0700-000001000000}">
      <text>
        <r>
          <rPr>
            <b/>
            <i/>
            <sz val="14"/>
            <color indexed="81"/>
            <rFont val="Arial Narrow"/>
            <family val="2"/>
          </rPr>
          <t>El FNG devuelve el 80% del valor de la comisión de los meses completos no utilizados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M4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M4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M42" authorId="0" shapeId="0" xr:uid="{7C43216F-D9CB-41DB-B74E-6DD7C24743CB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0" shapeId="0" xr:uid="{AF02CA97-FCC4-4F4E-95CF-638E0DA0A28D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M4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M42" authorId="0" shapeId="0" xr:uid="{7E1FC205-CA87-43E0-AFCF-7BCA5CD885DB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0" shapeId="0" xr:uid="{0E107626-0D51-4D71-BADD-5EE41302E226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Cardona Rojas</author>
    <author>Arvid Tengana Hurtado</author>
  </authors>
  <commentList>
    <comment ref="M1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Eliana Cardona Rojas:</t>
        </r>
        <r>
          <rPr>
            <sz val="9"/>
            <color indexed="81"/>
            <rFont val="Tahoma"/>
            <family val="2"/>
          </rPr>
          <t xml:space="preserve">
Cobertura </t>
        </r>
        <r>
          <rPr>
            <b/>
            <sz val="9"/>
            <color indexed="81"/>
            <rFont val="Tahoma"/>
            <family val="2"/>
          </rPr>
          <t xml:space="preserve">EMP053- Alta </t>
        </r>
        <r>
          <rPr>
            <sz val="9"/>
            <color indexed="81"/>
            <rFont val="Tahoma"/>
            <family val="2"/>
          </rPr>
          <t xml:space="preserve">comercibilidad hasta el 30%.
Cobertura </t>
        </r>
        <r>
          <rPr>
            <b/>
            <sz val="9"/>
            <color indexed="81"/>
            <rFont val="Tahoma"/>
            <family val="2"/>
          </rPr>
          <t xml:space="preserve">EMP-040- Baja </t>
        </r>
        <r>
          <rPr>
            <sz val="9"/>
            <color indexed="81"/>
            <rFont val="Tahoma"/>
            <family val="2"/>
          </rPr>
          <t xml:space="preserve">comerciabilidad hasta el 40%
</t>
        </r>
      </text>
    </comment>
    <comment ref="M42" authorId="1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1" shapeId="0" xr:uid="{00000000-0006-0000-0500-000003000000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M42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0" shapeId="0" xr:uid="{00000000-0006-0000-0600-000002000000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Arvid Tengana Hurtado</author>
  </authors>
  <commentList>
    <comment ref="M42" authorId="0" shapeId="0" xr:uid="{7AB61CF5-600C-4C8C-811A-8B9D6D3D6A69}">
      <text>
        <r>
          <rPr>
            <sz val="9"/>
            <color indexed="81"/>
            <rFont val="Tahoma"/>
            <family val="2"/>
          </rPr>
          <t xml:space="preserve">
(% Comisión + IVA)  X  (% Real Pagado)
</t>
        </r>
      </text>
    </comment>
    <comment ref="S42" authorId="0" shapeId="0" xr:uid="{C4FB5E1F-4D1A-4B53-A89A-BD352019EDA4}">
      <text>
        <r>
          <rPr>
            <sz val="9"/>
            <color indexed="81"/>
            <rFont val="Tahoma"/>
            <family val="2"/>
          </rPr>
          <t xml:space="preserve">
(% Comisión + IVA)</t>
        </r>
        <r>
          <rPr>
            <b/>
            <sz val="11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Tahoma"/>
            <family val="2"/>
          </rPr>
          <t xml:space="preserve">(% Comisión después de deducciones)
</t>
        </r>
      </text>
    </comment>
  </commentList>
</comments>
</file>

<file path=xl/sharedStrings.xml><?xml version="1.0" encoding="utf-8"?>
<sst xmlns="http://schemas.openxmlformats.org/spreadsheetml/2006/main" count="428" uniqueCount="62">
  <si>
    <t>Cobertura</t>
  </si>
  <si>
    <t>Plazo</t>
  </si>
  <si>
    <t xml:space="preserve">&gt; 10  ≤ 20 % </t>
  </si>
  <si>
    <t xml:space="preserve">&gt; 0  ≤ 10 % </t>
  </si>
  <si>
    <t xml:space="preserve">&gt; 20  ≤ 30 % </t>
  </si>
  <si>
    <t xml:space="preserve">&gt; 30  ≤ 40 % </t>
  </si>
  <si>
    <t xml:space="preserve">&gt; 40  ≤ 50 % </t>
  </si>
  <si>
    <t>IVA</t>
  </si>
  <si>
    <t>Valor Total Comisión</t>
  </si>
  <si>
    <t xml:space="preserve">&gt; 0  ≤ 25 % </t>
  </si>
  <si>
    <t xml:space="preserve">&gt; 25 ≤ 40 % </t>
  </si>
  <si>
    <t>Monto del Crédito</t>
  </si>
  <si>
    <t>Renta</t>
  </si>
  <si>
    <t>Cobertura de la Garantía</t>
  </si>
  <si>
    <t>Deducción en Renta</t>
  </si>
  <si>
    <t>Deducción en IVA</t>
  </si>
  <si>
    <t>Total Deducciones</t>
  </si>
  <si>
    <t>% Comisión a aplicar</t>
  </si>
  <si>
    <t>Valor Comisión
(antes de IVA)</t>
  </si>
  <si>
    <t>19% de IVA (valor)</t>
  </si>
  <si>
    <t>Valor Comisión sin Deducciones:</t>
  </si>
  <si>
    <t>Valor Comisión con Deducciones:</t>
  </si>
  <si>
    <t>Vr Aprox. Comisión Diaría:</t>
  </si>
  <si>
    <r>
      <rPr>
        <b/>
        <sz val="13"/>
        <color theme="0"/>
        <rFont val="Calibri"/>
        <family val="2"/>
        <scheme val="minor"/>
      </rPr>
      <t>%</t>
    </r>
    <r>
      <rPr>
        <sz val="13"/>
        <color theme="0"/>
        <rFont val="Calibri"/>
        <family val="2"/>
        <scheme val="minor"/>
      </rPr>
      <t xml:space="preserve"> Comisión después 
de deducciones</t>
    </r>
  </si>
  <si>
    <r>
      <t xml:space="preserve">Ahorro en el 
</t>
    </r>
    <r>
      <rPr>
        <b/>
        <sz val="13"/>
        <color theme="0"/>
        <rFont val="Calibri"/>
        <family val="2"/>
        <scheme val="minor"/>
      </rPr>
      <t>%</t>
    </r>
    <r>
      <rPr>
        <sz val="13"/>
        <color theme="0"/>
        <rFont val="Calibri"/>
        <family val="2"/>
        <scheme val="minor"/>
      </rPr>
      <t xml:space="preserve"> Comisión</t>
    </r>
  </si>
  <si>
    <t>Valor Neto 
Comisión FNG</t>
  </si>
  <si>
    <t>Vr Comisión Plazo Crédito:</t>
  </si>
  <si>
    <t>Vr Comisión Mensual:</t>
  </si>
  <si>
    <t>Vr Comisión Anual:</t>
  </si>
  <si>
    <t>Mira como se reduce la comisión del FNG cuando contempla las deducciones</t>
  </si>
  <si>
    <t>Valor de Devolución</t>
  </si>
  <si>
    <t>Valor de la Comisión Pagada
(con IVA incluido)</t>
  </si>
  <si>
    <t>Podrás ver el valor en $ de la devolución de comisión</t>
  </si>
  <si>
    <t xml:space="preserve">MICROCRÉDITO  TIPO IV </t>
  </si>
  <si>
    <t xml:space="preserve">CUPOS ROTATIVOS </t>
  </si>
  <si>
    <t>Índice:</t>
  </si>
  <si>
    <t>Plazo de Comisión Pagada
(en meses)</t>
  </si>
  <si>
    <t>EMPRENDIMINENTO ALTO IMPACTO</t>
  </si>
  <si>
    <t>+ IVA</t>
  </si>
  <si>
    <r>
      <rPr>
        <b/>
        <sz val="13"/>
        <color theme="0"/>
        <rFont val="Calibri"/>
        <family val="2"/>
        <scheme val="minor"/>
      </rPr>
      <t>%</t>
    </r>
    <r>
      <rPr>
        <sz val="13"/>
        <color theme="0"/>
        <rFont val="Calibri"/>
        <family val="2"/>
        <scheme val="minor"/>
      </rPr>
      <t xml:space="preserve"> Comisión</t>
    </r>
  </si>
  <si>
    <t>|</t>
  </si>
  <si>
    <t>Sólo debes ingresar los campos en azul oscuro</t>
  </si>
  <si>
    <t>Encontrarás el % de comisión correspondiente y su valor antes y después de IVA</t>
  </si>
  <si>
    <t>Podrás ver las deducciones tributarias que aplican al declarar renta e IVA</t>
  </si>
  <si>
    <t>% Real Pagado</t>
  </si>
  <si>
    <t>% 
Ahorro</t>
  </si>
  <si>
    <r>
      <t xml:space="preserve">Plazo de la Garantía
</t>
    </r>
    <r>
      <rPr>
        <sz val="11"/>
        <color theme="0"/>
        <rFont val="Calibri"/>
        <family val="2"/>
        <scheme val="minor"/>
      </rPr>
      <t>(meses)</t>
    </r>
  </si>
  <si>
    <t>Meses Completos 
No Utilizados</t>
  </si>
  <si>
    <t>Tipo 10 desde el 28 de junio de 2021</t>
  </si>
  <si>
    <t>GARANTIA PYME PREFERENTE EMP080</t>
  </si>
  <si>
    <t>GARANTIA LEASING ALTA Y BAJA TIPO X EMP053 Y 054</t>
  </si>
  <si>
    <t>MICROCRÉDITO  TIPO XI EMP023</t>
  </si>
  <si>
    <t>PLAZO</t>
  </si>
  <si>
    <t>EMP001  TIPO X</t>
  </si>
  <si>
    <t>PRODUCTO MUJERES XIII</t>
  </si>
  <si>
    <t>INS001 - INS 005</t>
  </si>
  <si>
    <t xml:space="preserve">&gt; 25  ≤ 40 % </t>
  </si>
  <si>
    <t xml:space="preserve">&gt; 50  ≤ 60 % </t>
  </si>
  <si>
    <t xml:space="preserve">&gt; 60  ≤ 70 % </t>
  </si>
  <si>
    <t>MICROCRÉDITO  TIPO XI EMP231</t>
  </si>
  <si>
    <t>CARTERA COMERCIAL  TIPO IX</t>
  </si>
  <si>
    <t>CUPOS ROTATIVOS  TIPO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</si>
</sst>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0.000%"/>
    <numFmt numFmtId="167" formatCode="0.000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84D38"/>
      <name val="Calibri"/>
      <family val="2"/>
      <scheme val="minor"/>
    </font>
    <font>
      <sz val="13"/>
      <color theme="1" tint="0.14999847407452621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 tint="0.249977111117893"/>
      <name val="Arial Narrow"/>
      <family val="2"/>
    </font>
    <font>
      <b/>
      <sz val="16"/>
      <color theme="1" tint="0.249977111117893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indexed="81"/>
      <name val="Arial Narrow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12"/>
      <name val="Calibri"/>
      <family val="2"/>
      <scheme val="minor"/>
    </font>
    <font>
      <sz val="13"/>
      <color theme="1" tint="0.249977111117893"/>
      <name val="Arial Narrow"/>
      <family val="2"/>
    </font>
    <font>
      <sz val="13"/>
      <color theme="1"/>
      <name val="Arial Narrow"/>
      <family val="2"/>
    </font>
    <font>
      <sz val="12"/>
      <color theme="1" tint="0.14999847407452621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4F91"/>
        <bgColor indexed="64"/>
      </patternFill>
    </fill>
    <fill>
      <patternFill patternType="solid">
        <fgColor rgb="FF009FE3"/>
        <bgColor indexed="64"/>
      </patternFill>
    </fill>
    <fill>
      <patternFill patternType="solid">
        <fgColor rgb="FFFCC005"/>
        <bgColor indexed="64"/>
      </patternFill>
    </fill>
    <fill>
      <patternFill patternType="solid">
        <fgColor rgb="FFF59E0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/>
      <top style="dashed">
        <color theme="1" tint="0.499984740745262"/>
      </top>
      <bottom style="dashed">
        <color theme="1" tint="0.499984740745262"/>
      </bottom>
      <diagonal/>
    </border>
    <border>
      <left/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/>
      <top style="dashed">
        <color theme="1" tint="0.499984740745262"/>
      </top>
      <bottom/>
      <diagonal/>
    </border>
    <border>
      <left/>
      <right style="dashed">
        <color theme="1" tint="0.499984740745262"/>
      </right>
      <top style="dashed">
        <color theme="1" tint="0.499984740745262"/>
      </top>
      <bottom/>
      <diagonal/>
    </border>
    <border>
      <left style="dashed">
        <color theme="1" tint="0.499984740745262"/>
      </left>
      <right/>
      <top/>
      <bottom style="dashed">
        <color theme="1" tint="0.499984740745262"/>
      </bottom>
      <diagonal/>
    </border>
    <border>
      <left/>
      <right style="dashed">
        <color theme="1" tint="0.499984740745262"/>
      </right>
      <top/>
      <bottom style="dashed">
        <color theme="1" tint="0.499984740745262"/>
      </bottom>
      <diagonal/>
    </border>
    <border>
      <left/>
      <right/>
      <top style="dashed">
        <color theme="1" tint="0.499984740745262"/>
      </top>
      <bottom/>
      <diagonal/>
    </border>
    <border>
      <left/>
      <right/>
      <top/>
      <bottom style="dashed">
        <color theme="1" tint="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/>
      <diagonal/>
    </border>
    <border>
      <left/>
      <right/>
      <top style="dashed">
        <color theme="0" tint="-0.499984740745262"/>
      </top>
      <bottom/>
      <diagonal/>
    </border>
    <border>
      <left/>
      <right style="dashed">
        <color theme="0" tint="-0.499984740745262"/>
      </right>
      <top style="dashed">
        <color theme="0" tint="-0.499984740745262"/>
      </top>
      <bottom/>
      <diagonal/>
    </border>
    <border>
      <left style="dashed">
        <color theme="0" tint="-0.499984740745262"/>
      </left>
      <right/>
      <top/>
      <bottom style="dashed">
        <color theme="0" tint="-0.499984740745262"/>
      </bottom>
      <diagonal/>
    </border>
    <border>
      <left/>
      <right/>
      <top/>
      <bottom style="dashed">
        <color theme="0" tint="-0.499984740745262"/>
      </bottom>
      <diagonal/>
    </border>
    <border>
      <left/>
      <right style="dashed">
        <color theme="0" tint="-0.499984740745262"/>
      </right>
      <top/>
      <bottom style="dashed">
        <color theme="0" tint="-0.499984740745262"/>
      </bottom>
      <diagonal/>
    </border>
    <border>
      <left style="dashed">
        <color theme="0" tint="-0.499984740745262"/>
      </left>
      <right/>
      <top/>
      <bottom/>
      <diagonal/>
    </border>
    <border>
      <left/>
      <right style="dashed">
        <color theme="0" tint="-0.499984740745262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/>
      <right style="dotted">
        <color indexed="64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otted">
        <color indexed="64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theme="1" tint="0.499984740745262"/>
      </right>
      <top style="dotted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6" fillId="0" borderId="42" applyNumberFormat="0" applyFill="0" applyAlignment="0" applyProtection="0"/>
    <xf numFmtId="0" fontId="25" fillId="0" borderId="43" applyNumberFormat="0" applyFill="0" applyAlignment="0" applyProtection="0"/>
    <xf numFmtId="0" fontId="37" fillId="0" borderId="44" applyNumberFormat="0" applyFill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39" fillId="17" borderId="0" applyNumberFormat="0" applyBorder="0" applyAlignment="0" applyProtection="0"/>
    <xf numFmtId="0" fontId="40" fillId="19" borderId="45" applyNumberFormat="0" applyAlignment="0" applyProtection="0"/>
    <xf numFmtId="0" fontId="41" fillId="20" borderId="46" applyNumberFormat="0" applyAlignment="0" applyProtection="0"/>
    <xf numFmtId="0" fontId="42" fillId="20" borderId="45" applyNumberFormat="0" applyAlignment="0" applyProtection="0"/>
    <xf numFmtId="0" fontId="43" fillId="0" borderId="47" applyNumberFormat="0" applyFill="0" applyAlignment="0" applyProtection="0"/>
    <xf numFmtId="0" fontId="44" fillId="21" borderId="48" applyNumberFormat="0" applyAlignment="0" applyProtection="0"/>
    <xf numFmtId="0" fontId="35" fillId="0" borderId="0" applyNumberFormat="0" applyFill="0" applyBorder="0" applyAlignment="0" applyProtection="0"/>
    <xf numFmtId="0" fontId="1" fillId="22" borderId="49" applyNumberFormat="0" applyFont="0" applyAlignment="0" applyProtection="0"/>
    <xf numFmtId="0" fontId="45" fillId="0" borderId="0" applyNumberFormat="0" applyFill="0" applyBorder="0" applyAlignment="0" applyProtection="0"/>
    <xf numFmtId="0" fontId="21" fillId="0" borderId="50" applyNumberFormat="0" applyFill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9" fontId="48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0" fillId="0" borderId="4" xfId="0" applyBorder="1" applyAlignment="1">
      <alignment horizontal="center"/>
    </xf>
    <xf numFmtId="10" fontId="0" fillId="0" borderId="5" xfId="0" applyNumberFormat="1" applyBorder="1"/>
    <xf numFmtId="10" fontId="0" fillId="0" borderId="6" xfId="0" applyNumberFormat="1" applyBorder="1"/>
    <xf numFmtId="0" fontId="3" fillId="0" borderId="0" xfId="0" applyFont="1"/>
    <xf numFmtId="10" fontId="0" fillId="0" borderId="3" xfId="0" applyNumberFormat="1" applyBorder="1"/>
    <xf numFmtId="0" fontId="2" fillId="0" borderId="0" xfId="0" applyFont="1"/>
    <xf numFmtId="0" fontId="0" fillId="0" borderId="8" xfId="0" applyBorder="1" applyAlignment="1">
      <alignment horizontal="center" vertical="center"/>
    </xf>
    <xf numFmtId="0" fontId="3" fillId="0" borderId="9" xfId="0" applyFont="1" applyBorder="1"/>
    <xf numFmtId="0" fontId="3" fillId="0" borderId="7" xfId="0" applyFont="1" applyBorder="1"/>
    <xf numFmtId="10" fontId="2" fillId="5" borderId="0" xfId="1" applyNumberFormat="1" applyFont="1" applyFill="1"/>
    <xf numFmtId="10" fontId="2" fillId="5" borderId="0" xfId="0" applyNumberFormat="1" applyFont="1" applyFill="1"/>
    <xf numFmtId="0" fontId="3" fillId="0" borderId="8" xfId="0" applyFont="1" applyBorder="1"/>
    <xf numFmtId="0" fontId="0" fillId="7" borderId="0" xfId="0" applyFill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9" fillId="7" borderId="0" xfId="0" applyFont="1" applyFill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0" fillId="10" borderId="0" xfId="0" applyFill="1"/>
    <xf numFmtId="0" fontId="9" fillId="10" borderId="0" xfId="0" applyFont="1" applyFill="1" applyAlignment="1">
      <alignment vertical="center"/>
    </xf>
    <xf numFmtId="0" fontId="0" fillId="11" borderId="0" xfId="0" applyFill="1"/>
    <xf numFmtId="0" fontId="13" fillId="10" borderId="0" xfId="0" applyFont="1" applyFill="1" applyAlignment="1">
      <alignment vertical="center"/>
    </xf>
    <xf numFmtId="0" fontId="0" fillId="6" borderId="0" xfId="0" applyFill="1"/>
    <xf numFmtId="0" fontId="11" fillId="6" borderId="0" xfId="0" applyFont="1" applyFill="1" applyAlignment="1">
      <alignment vertical="top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17" fillId="10" borderId="0" xfId="0" applyFont="1" applyFill="1"/>
    <xf numFmtId="0" fontId="17" fillId="10" borderId="0" xfId="0" applyFont="1" applyFill="1" applyAlignment="1">
      <alignment horizontal="center" vertical="center"/>
    </xf>
    <xf numFmtId="9" fontId="18" fillId="10" borderId="0" xfId="0" applyNumberFormat="1" applyFont="1" applyFill="1" applyAlignment="1">
      <alignment horizontal="center" vertical="center"/>
    </xf>
    <xf numFmtId="9" fontId="18" fillId="10" borderId="0" xfId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6" borderId="0" xfId="0" applyFont="1" applyFill="1" applyAlignment="1">
      <alignment horizontal="center" vertical="center"/>
    </xf>
    <xf numFmtId="164" fontId="3" fillId="13" borderId="10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/>
    </xf>
    <xf numFmtId="41" fontId="0" fillId="0" borderId="0" xfId="3" applyFont="1"/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7" fillId="8" borderId="0" xfId="0" applyFont="1" applyFill="1"/>
    <xf numFmtId="0" fontId="2" fillId="2" borderId="28" xfId="0" applyFont="1" applyFill="1" applyBorder="1" applyAlignment="1">
      <alignment horizontal="center"/>
    </xf>
    <xf numFmtId="0" fontId="4" fillId="2" borderId="29" xfId="0" applyFont="1" applyFill="1" applyBorder="1"/>
    <xf numFmtId="0" fontId="4" fillId="2" borderId="30" xfId="0" applyFont="1" applyFill="1" applyBorder="1"/>
    <xf numFmtId="10" fontId="0" fillId="0" borderId="0" xfId="0" applyNumberFormat="1"/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10" fontId="0" fillId="0" borderId="32" xfId="0" applyNumberFormat="1" applyBorder="1"/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0" xfId="0" applyFont="1" applyFill="1"/>
    <xf numFmtId="0" fontId="3" fillId="4" borderId="10" xfId="3" applyNumberFormat="1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>
      <alignment vertical="center" wrapText="1"/>
    </xf>
    <xf numFmtId="10" fontId="0" fillId="0" borderId="34" xfId="0" applyNumberFormat="1" applyBorder="1"/>
    <xf numFmtId="0" fontId="4" fillId="0" borderId="0" xfId="0" applyFont="1"/>
    <xf numFmtId="0" fontId="2" fillId="3" borderId="0" xfId="0" applyFont="1" applyFill="1"/>
    <xf numFmtId="10" fontId="0" fillId="0" borderId="0" xfId="1" applyNumberFormat="1" applyFont="1"/>
    <xf numFmtId="9" fontId="4" fillId="2" borderId="33" xfId="0" applyNumberFormat="1" applyFont="1" applyFill="1" applyBorder="1"/>
    <xf numFmtId="0" fontId="0" fillId="0" borderId="0" xfId="0" applyAlignment="1">
      <alignment vertical="center"/>
    </xf>
    <xf numFmtId="0" fontId="0" fillId="8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6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0" fillId="10" borderId="0" xfId="0" applyFill="1" applyAlignment="1">
      <alignment vertical="center"/>
    </xf>
    <xf numFmtId="0" fontId="17" fillId="10" borderId="0" xfId="0" applyFont="1" applyFill="1" applyAlignment="1">
      <alignment vertical="center"/>
    </xf>
    <xf numFmtId="10" fontId="0" fillId="0" borderId="0" xfId="1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10" borderId="0" xfId="0" applyFont="1" applyFill="1" applyAlignment="1">
      <alignment horizontal="center" vertical="center"/>
    </xf>
    <xf numFmtId="0" fontId="2" fillId="10" borderId="17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0" fontId="0" fillId="0" borderId="0" xfId="0" applyNumberFormat="1" applyAlignment="1">
      <alignment vertical="center"/>
    </xf>
    <xf numFmtId="0" fontId="0" fillId="11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26" fillId="11" borderId="0" xfId="0" applyNumberFormat="1" applyFont="1" applyFill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1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10" fontId="3" fillId="13" borderId="10" xfId="1" applyNumberFormat="1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 wrapText="1"/>
    </xf>
    <xf numFmtId="49" fontId="10" fillId="11" borderId="0" xfId="0" applyNumberFormat="1" applyFont="1" applyFill="1" applyAlignment="1">
      <alignment horizontal="right" vertical="center"/>
    </xf>
    <xf numFmtId="10" fontId="28" fillId="14" borderId="37" xfId="0" applyNumberFormat="1" applyFont="1" applyFill="1" applyBorder="1" applyAlignment="1">
      <alignment horizontal="center" vertical="center"/>
    </xf>
    <xf numFmtId="10" fontId="0" fillId="0" borderId="38" xfId="1" applyNumberFormat="1" applyFont="1" applyBorder="1"/>
    <xf numFmtId="10" fontId="0" fillId="0" borderId="31" xfId="1" applyNumberFormat="1" applyFont="1" applyBorder="1"/>
    <xf numFmtId="10" fontId="0" fillId="0" borderId="39" xfId="1" applyNumberFormat="1" applyFont="1" applyBorder="1"/>
    <xf numFmtId="10" fontId="0" fillId="15" borderId="38" xfId="1" applyNumberFormat="1" applyFont="1" applyFill="1" applyBorder="1"/>
    <xf numFmtId="9" fontId="0" fillId="0" borderId="0" xfId="0" applyNumberFormat="1"/>
    <xf numFmtId="0" fontId="0" fillId="0" borderId="31" xfId="0" applyBorder="1"/>
    <xf numFmtId="10" fontId="0" fillId="0" borderId="31" xfId="0" applyNumberFormat="1" applyBorder="1"/>
    <xf numFmtId="0" fontId="2" fillId="48" borderId="1" xfId="0" applyFont="1" applyFill="1" applyBorder="1" applyAlignment="1">
      <alignment horizontal="center"/>
    </xf>
    <xf numFmtId="0" fontId="4" fillId="48" borderId="2" xfId="0" applyFont="1" applyFill="1" applyBorder="1"/>
    <xf numFmtId="0" fontId="4" fillId="48" borderId="3" xfId="0" applyFont="1" applyFill="1" applyBorder="1"/>
    <xf numFmtId="10" fontId="0" fillId="0" borderId="38" xfId="1" applyNumberFormat="1" applyFont="1" applyFill="1" applyBorder="1"/>
    <xf numFmtId="10" fontId="0" fillId="0" borderId="31" xfId="1" applyNumberFormat="1" applyFont="1" applyFill="1" applyBorder="1"/>
    <xf numFmtId="10" fontId="2" fillId="49" borderId="0" xfId="1" applyNumberFormat="1" applyFont="1" applyFill="1"/>
    <xf numFmtId="10" fontId="0" fillId="0" borderId="39" xfId="1" applyNumberFormat="1" applyFont="1" applyFill="1" applyBorder="1"/>
    <xf numFmtId="9" fontId="4" fillId="2" borderId="2" xfId="0" applyNumberFormat="1" applyFont="1" applyFill="1" applyBorder="1"/>
    <xf numFmtId="9" fontId="4" fillId="2" borderId="2" xfId="0" applyNumberFormat="1" applyFont="1" applyFill="1" applyBorder="1" applyAlignment="1">
      <alignment horizontal="center" vertical="center"/>
    </xf>
    <xf numFmtId="9" fontId="4" fillId="2" borderId="3" xfId="0" applyNumberFormat="1" applyFont="1" applyFill="1" applyBorder="1" applyAlignment="1">
      <alignment horizontal="center"/>
    </xf>
    <xf numFmtId="0" fontId="21" fillId="15" borderId="0" xfId="0" applyFont="1" applyFill="1" applyAlignment="1">
      <alignment horizontal="center"/>
    </xf>
    <xf numFmtId="0" fontId="5" fillId="47" borderId="0" xfId="0" applyFont="1" applyFill="1" applyAlignment="1">
      <alignment horizontal="center" vertical="center"/>
    </xf>
    <xf numFmtId="0" fontId="2" fillId="48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5" fillId="5" borderId="0" xfId="0" applyFont="1" applyFill="1" applyAlignment="1">
      <alignment horizontal="center"/>
    </xf>
    <xf numFmtId="0" fontId="22" fillId="0" borderId="0" xfId="0" applyFont="1" applyAlignment="1">
      <alignment horizontal="left" indent="2"/>
    </xf>
    <xf numFmtId="0" fontId="20" fillId="6" borderId="0" xfId="0" applyFont="1" applyFill="1" applyAlignment="1">
      <alignment horizontal="center" vertical="center"/>
    </xf>
    <xf numFmtId="10" fontId="0" fillId="0" borderId="0" xfId="1" applyNumberFormat="1" applyFont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10" fontId="28" fillId="14" borderId="11" xfId="0" applyNumberFormat="1" applyFont="1" applyFill="1" applyBorder="1" applyAlignment="1">
      <alignment horizontal="center" vertical="center"/>
    </xf>
    <xf numFmtId="10" fontId="28" fillId="14" borderId="35" xfId="0" applyNumberFormat="1" applyFont="1" applyFill="1" applyBorder="1" applyAlignment="1">
      <alignment horizontal="center" vertical="center"/>
    </xf>
    <xf numFmtId="10" fontId="28" fillId="14" borderId="36" xfId="0" applyNumberFormat="1" applyFont="1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left" vertical="center" wrapText="1"/>
    </xf>
    <xf numFmtId="164" fontId="3" fillId="4" borderId="20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164" fontId="3" fillId="4" borderId="13" xfId="2" applyFont="1" applyFill="1" applyBorder="1" applyAlignment="1" applyProtection="1">
      <alignment horizontal="center" vertical="center"/>
      <protection locked="0"/>
    </xf>
    <xf numFmtId="164" fontId="3" fillId="4" borderId="17" xfId="2" applyFont="1" applyFill="1" applyBorder="1" applyAlignment="1" applyProtection="1">
      <alignment horizontal="center" vertical="center"/>
      <protection locked="0"/>
    </xf>
    <xf numFmtId="164" fontId="3" fillId="4" borderId="14" xfId="2" applyFont="1" applyFill="1" applyBorder="1" applyAlignment="1" applyProtection="1">
      <alignment horizontal="center" vertical="center"/>
      <protection locked="0"/>
    </xf>
    <xf numFmtId="164" fontId="3" fillId="4" borderId="15" xfId="2" applyFont="1" applyFill="1" applyBorder="1" applyAlignment="1" applyProtection="1">
      <alignment horizontal="center" vertical="center"/>
      <protection locked="0"/>
    </xf>
    <xf numFmtId="164" fontId="3" fillId="4" borderId="18" xfId="2" applyFont="1" applyFill="1" applyBorder="1" applyAlignment="1" applyProtection="1">
      <alignment horizontal="center" vertical="center"/>
      <protection locked="0"/>
    </xf>
    <xf numFmtId="164" fontId="3" fillId="4" borderId="16" xfId="2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 hidden="1"/>
    </xf>
    <xf numFmtId="0" fontId="3" fillId="4" borderId="17" xfId="0" applyFont="1" applyFill="1" applyBorder="1" applyAlignment="1" applyProtection="1">
      <alignment horizontal="center" vertical="center"/>
      <protection locked="0" hidden="1"/>
    </xf>
    <xf numFmtId="0" fontId="3" fillId="4" borderId="14" xfId="0" applyFont="1" applyFill="1" applyBorder="1" applyAlignment="1" applyProtection="1">
      <alignment horizontal="center" vertical="center"/>
      <protection locked="0" hidden="1"/>
    </xf>
    <xf numFmtId="0" fontId="3" fillId="4" borderId="15" xfId="0" applyFont="1" applyFill="1" applyBorder="1" applyAlignment="1" applyProtection="1">
      <alignment horizontal="center" vertical="center"/>
      <protection locked="0" hidden="1"/>
    </xf>
    <xf numFmtId="0" fontId="3" fillId="4" borderId="18" xfId="0" applyFont="1" applyFill="1" applyBorder="1" applyAlignment="1" applyProtection="1">
      <alignment horizontal="center" vertical="center"/>
      <protection locked="0" hidden="1"/>
    </xf>
    <xf numFmtId="0" fontId="3" fillId="4" borderId="16" xfId="0" applyFont="1" applyFill="1" applyBorder="1" applyAlignment="1" applyProtection="1">
      <alignment horizontal="center" vertical="center"/>
      <protection locked="0" hidden="1"/>
    </xf>
    <xf numFmtId="0" fontId="9" fillId="8" borderId="0" xfId="0" applyFont="1" applyFill="1" applyAlignment="1">
      <alignment horizontal="center" vertical="center" wrapText="1"/>
    </xf>
    <xf numFmtId="10" fontId="3" fillId="12" borderId="13" xfId="1" applyNumberFormat="1" applyFont="1" applyFill="1" applyBorder="1" applyAlignment="1" applyProtection="1">
      <alignment horizontal="center" vertical="center"/>
      <protection hidden="1"/>
    </xf>
    <xf numFmtId="10" fontId="3" fillId="12" borderId="17" xfId="1" applyNumberFormat="1" applyFont="1" applyFill="1" applyBorder="1" applyAlignment="1" applyProtection="1">
      <alignment horizontal="center" vertical="center"/>
      <protection hidden="1"/>
    </xf>
    <xf numFmtId="10" fontId="3" fillId="12" borderId="14" xfId="1" applyNumberFormat="1" applyFont="1" applyFill="1" applyBorder="1" applyAlignment="1" applyProtection="1">
      <alignment horizontal="center" vertical="center"/>
      <protection hidden="1"/>
    </xf>
    <xf numFmtId="10" fontId="3" fillId="12" borderId="15" xfId="1" applyNumberFormat="1" applyFont="1" applyFill="1" applyBorder="1" applyAlignment="1" applyProtection="1">
      <alignment horizontal="center" vertical="center"/>
      <protection hidden="1"/>
    </xf>
    <xf numFmtId="10" fontId="3" fillId="12" borderId="18" xfId="1" applyNumberFormat="1" applyFont="1" applyFill="1" applyBorder="1" applyAlignment="1" applyProtection="1">
      <alignment horizontal="center" vertical="center"/>
      <protection hidden="1"/>
    </xf>
    <xf numFmtId="10" fontId="3" fillId="12" borderId="16" xfId="1" applyNumberFormat="1" applyFont="1" applyFill="1" applyBorder="1" applyAlignment="1" applyProtection="1">
      <alignment horizontal="center" vertical="center"/>
      <protection hidden="1"/>
    </xf>
    <xf numFmtId="164" fontId="3" fillId="12" borderId="13" xfId="2" applyFont="1" applyFill="1" applyBorder="1" applyAlignment="1">
      <alignment horizontal="center" vertical="center"/>
    </xf>
    <xf numFmtId="164" fontId="3" fillId="12" borderId="17" xfId="2" applyFont="1" applyFill="1" applyBorder="1" applyAlignment="1">
      <alignment horizontal="center" vertical="center"/>
    </xf>
    <xf numFmtId="164" fontId="3" fillId="12" borderId="14" xfId="2" applyFont="1" applyFill="1" applyBorder="1" applyAlignment="1">
      <alignment horizontal="center" vertical="center"/>
    </xf>
    <xf numFmtId="164" fontId="3" fillId="12" borderId="15" xfId="2" applyFont="1" applyFill="1" applyBorder="1" applyAlignment="1">
      <alignment horizontal="center" vertical="center"/>
    </xf>
    <xf numFmtId="164" fontId="3" fillId="12" borderId="18" xfId="2" applyFont="1" applyFill="1" applyBorder="1" applyAlignment="1">
      <alignment horizontal="center" vertical="center"/>
    </xf>
    <xf numFmtId="164" fontId="3" fillId="12" borderId="16" xfId="2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0" fontId="3" fillId="14" borderId="11" xfId="0" applyNumberFormat="1" applyFont="1" applyFill="1" applyBorder="1" applyAlignment="1">
      <alignment horizontal="center" vertical="center"/>
    </xf>
    <xf numFmtId="10" fontId="3" fillId="14" borderId="12" xfId="0" applyNumberFormat="1" applyFont="1" applyFill="1" applyBorder="1" applyAlignment="1">
      <alignment horizontal="center" vertical="center"/>
    </xf>
    <xf numFmtId="164" fontId="3" fillId="13" borderId="11" xfId="0" applyNumberFormat="1" applyFont="1" applyFill="1" applyBorder="1" applyAlignment="1">
      <alignment horizontal="center" vertical="center"/>
    </xf>
    <xf numFmtId="164" fontId="3" fillId="13" borderId="12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left" vertical="center" wrapText="1"/>
    </xf>
    <xf numFmtId="164" fontId="3" fillId="12" borderId="13" xfId="0" applyNumberFormat="1" applyFont="1" applyFill="1" applyBorder="1" applyAlignment="1">
      <alignment horizontal="center" vertical="center"/>
    </xf>
    <xf numFmtId="164" fontId="3" fillId="12" borderId="17" xfId="0" applyNumberFormat="1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0" fillId="6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9" fillId="11" borderId="0" xfId="0" applyFont="1" applyFill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164" fontId="25" fillId="13" borderId="11" xfId="0" applyNumberFormat="1" applyFont="1" applyFill="1" applyBorder="1" applyAlignment="1">
      <alignment horizontal="center" vertical="center"/>
    </xf>
    <xf numFmtId="0" fontId="25" fillId="13" borderId="12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9" fontId="3" fillId="4" borderId="13" xfId="1" applyFont="1" applyFill="1" applyBorder="1" applyAlignment="1" applyProtection="1">
      <alignment horizontal="center" vertical="center"/>
      <protection locked="0" hidden="1"/>
    </xf>
    <xf numFmtId="9" fontId="3" fillId="4" borderId="17" xfId="1" applyFont="1" applyFill="1" applyBorder="1" applyAlignment="1" applyProtection="1">
      <alignment horizontal="center" vertical="center"/>
      <protection locked="0" hidden="1"/>
    </xf>
    <xf numFmtId="9" fontId="3" fillId="4" borderId="14" xfId="1" applyFont="1" applyFill="1" applyBorder="1" applyAlignment="1" applyProtection="1">
      <alignment horizontal="center" vertical="center"/>
      <protection locked="0" hidden="1"/>
    </xf>
    <xf numFmtId="9" fontId="3" fillId="4" borderId="15" xfId="1" applyFont="1" applyFill="1" applyBorder="1" applyAlignment="1" applyProtection="1">
      <alignment horizontal="center" vertical="center"/>
      <protection locked="0" hidden="1"/>
    </xf>
    <xf numFmtId="9" fontId="3" fillId="4" borderId="18" xfId="1" applyFont="1" applyFill="1" applyBorder="1" applyAlignment="1" applyProtection="1">
      <alignment horizontal="center" vertical="center"/>
      <protection locked="0" hidden="1"/>
    </xf>
    <xf numFmtId="9" fontId="3" fillId="4" borderId="16" xfId="1" applyFont="1" applyFill="1" applyBorder="1" applyAlignment="1" applyProtection="1">
      <alignment horizontal="center" vertical="center"/>
      <protection locked="0" hidden="1"/>
    </xf>
    <xf numFmtId="9" fontId="23" fillId="8" borderId="0" xfId="0" applyNumberFormat="1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3" fillId="4" borderId="13" xfId="3" applyNumberFormat="1" applyFont="1" applyFill="1" applyBorder="1" applyAlignment="1" applyProtection="1">
      <alignment horizontal="center" vertical="center"/>
      <protection locked="0" hidden="1"/>
    </xf>
    <xf numFmtId="0" fontId="3" fillId="4" borderId="15" xfId="3" applyNumberFormat="1" applyFont="1" applyFill="1" applyBorder="1" applyAlignment="1" applyProtection="1">
      <alignment horizontal="center" vertical="center"/>
      <protection locked="0" hidden="1"/>
    </xf>
    <xf numFmtId="164" fontId="3" fillId="13" borderId="40" xfId="0" applyNumberFormat="1" applyFont="1" applyFill="1" applyBorder="1" applyAlignment="1">
      <alignment horizontal="center" vertical="center"/>
    </xf>
    <xf numFmtId="164" fontId="3" fillId="13" borderId="4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27" fillId="12" borderId="11" xfId="2" applyFont="1" applyFill="1" applyBorder="1" applyAlignment="1" applyProtection="1">
      <alignment horizontal="center" vertical="center"/>
    </xf>
    <xf numFmtId="164" fontId="27" fillId="12" borderId="12" xfId="2" applyFont="1" applyFill="1" applyBorder="1" applyAlignment="1" applyProtection="1">
      <alignment horizontal="center" vertical="center"/>
    </xf>
    <xf numFmtId="164" fontId="3" fillId="4" borderId="11" xfId="2" applyFont="1" applyFill="1" applyBorder="1" applyAlignment="1" applyProtection="1">
      <alignment horizontal="center" vertical="center"/>
      <protection locked="0"/>
    </xf>
    <xf numFmtId="164" fontId="3" fillId="4" borderId="12" xfId="2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39" xr:uid="{A0AB5523-C81D-416B-93DD-63B1CA4FF6D8}"/>
    <cellStyle name="60% - Énfasis2 2" xfId="40" xr:uid="{D37FE367-6A30-4201-A974-F01489EC3A3C}"/>
    <cellStyle name="60% - Énfasis3 2" xfId="41" xr:uid="{6D797B49-D202-4B08-897A-B473A311F23B}"/>
    <cellStyle name="60% - Énfasis4 2" xfId="42" xr:uid="{21555566-F10E-4FB7-A9EF-76331DCD3114}"/>
    <cellStyle name="60% - Énfasis5 2" xfId="43" xr:uid="{52FC4BD8-B8F3-4001-B236-78896AF179B8}"/>
    <cellStyle name="60% - Énfasis6 2" xfId="44" xr:uid="{B55A3F87-967B-4ADE-8CC0-6E620494C8B5}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0" builtinId="20" customBuiltin="1"/>
    <cellStyle name="Incorrecto" xfId="9" builtinId="27" customBuiltin="1"/>
    <cellStyle name="Millares [0]" xfId="3" builtinId="6"/>
    <cellStyle name="Moneda [0]" xfId="2" builtinId="7"/>
    <cellStyle name="Neutral 2" xfId="38" xr:uid="{7E33B794-3214-4CB9-A8E1-B9B89A3E90C2}"/>
    <cellStyle name="Normal" xfId="0" builtinId="0"/>
    <cellStyle name="Notas" xfId="16" builtinId="10" customBuiltin="1"/>
    <cellStyle name="Porcentaje" xfId="1" builtinId="5"/>
    <cellStyle name="Porcentual 5" xfId="45" xr:uid="{FAEE0E9E-6F33-4905-9610-6B93EC9B90D3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 2" xfId="5" builtinId="17" customBuiltin="1"/>
    <cellStyle name="Título 3" xfId="6" builtinId="18" customBuiltin="1"/>
    <cellStyle name="Título 4" xfId="37" xr:uid="{7AB740FC-A6D8-4797-97AB-232B6BD40698}"/>
    <cellStyle name="Total" xfId="18" builtinId="25" customBuiltin="1"/>
  </cellStyles>
  <dxfs count="0"/>
  <tableStyles count="0" defaultTableStyle="TableStyleMedium2" defaultPivotStyle="PivotStyleLight16"/>
  <colors>
    <mruColors>
      <color rgb="FF4FAFFF"/>
      <color rgb="FF004F91"/>
      <color rgb="FFF59E0F"/>
      <color rgb="FF0070CC"/>
      <color rgb="FF005AA4"/>
      <color rgb="FF69D1FF"/>
      <color rgb="FFFCC005"/>
      <color rgb="FF009FE3"/>
      <color rgb="FFE2E2E2"/>
      <color rgb="FFFFE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UXC emp319'!A1"/><Relationship Id="rId3" Type="http://schemas.openxmlformats.org/officeDocument/2006/relationships/image" Target="../media/image3.png"/><Relationship Id="rId7" Type="http://schemas.openxmlformats.org/officeDocument/2006/relationships/hyperlink" Target="#'Microcr&#233;dito EMP023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Microcr&#233;dito Alto Monto EMP231'!A1"/><Relationship Id="rId5" Type="http://schemas.openxmlformats.org/officeDocument/2006/relationships/hyperlink" Target="#'Simulador Dev. Comisi&#243;n'!A1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12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12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13.png"/><Relationship Id="rId7" Type="http://schemas.openxmlformats.org/officeDocument/2006/relationships/image" Target="../media/image11.png"/><Relationship Id="rId12" Type="http://schemas.openxmlformats.org/officeDocument/2006/relationships/hyperlink" Target="#&#205;ndice!A1"/><Relationship Id="rId2" Type="http://schemas.microsoft.com/office/2007/relationships/hdphoto" Target="../media/hdphoto2.wdp"/><Relationship Id="rId1" Type="http://schemas.openxmlformats.org/officeDocument/2006/relationships/image" Target="../media/image6.png"/><Relationship Id="rId6" Type="http://schemas.openxmlformats.org/officeDocument/2006/relationships/image" Target="../media/image1.png"/><Relationship Id="rId11" Type="http://schemas.openxmlformats.org/officeDocument/2006/relationships/image" Target="cid:8040F8DA-17B9-4342-B775-A58E2865278D" TargetMode="External"/><Relationship Id="rId5" Type="http://schemas.openxmlformats.org/officeDocument/2006/relationships/image" Target="cid:0B62826B-8CAE-4C26-B440-B6FAF7084331" TargetMode="External"/><Relationship Id="rId10" Type="http://schemas.openxmlformats.org/officeDocument/2006/relationships/image" Target="../media/image14.png"/><Relationship Id="rId4" Type="http://schemas.microsoft.com/office/2007/relationships/hdphoto" Target="../media/hdphoto3.wdp"/><Relationship Id="rId9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7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12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12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12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12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12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7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4.png"/><Relationship Id="rId3" Type="http://schemas.openxmlformats.org/officeDocument/2006/relationships/image" Target="../media/image6.png"/><Relationship Id="rId7" Type="http://schemas.openxmlformats.org/officeDocument/2006/relationships/image" Target="../media/image8.png"/><Relationship Id="rId12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cid:8040F8DA-17B9-4342-B775-A58E2865278D" TargetMode="External"/><Relationship Id="rId11" Type="http://schemas.openxmlformats.org/officeDocument/2006/relationships/image" Target="../media/image11.png"/><Relationship Id="rId5" Type="http://schemas.openxmlformats.org/officeDocument/2006/relationships/image" Target="../media/image12.png"/><Relationship Id="rId10" Type="http://schemas.openxmlformats.org/officeDocument/2006/relationships/image" Target="../media/image1.png"/><Relationship Id="rId4" Type="http://schemas.microsoft.com/office/2007/relationships/hdphoto" Target="../media/hdphoto2.wdp"/><Relationship Id="rId9" Type="http://schemas.openxmlformats.org/officeDocument/2006/relationships/image" Target="../media/image10.png"/><Relationship Id="rId1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3</xdr:row>
      <xdr:rowOff>165443</xdr:rowOff>
    </xdr:to>
    <xdr:grpSp>
      <xdr:nvGrpSpPr>
        <xdr:cNvPr id="26" name="25 Grup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0" y="0"/>
          <a:ext cx="5731933" cy="834310"/>
          <a:chOff x="0" y="0"/>
          <a:chExt cx="13885333" cy="539749"/>
        </a:xfrm>
      </xdr:grpSpPr>
      <xdr:pic>
        <xdr:nvPicPr>
          <xdr:cNvPr id="27" name="26 Imagen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486509" y="0"/>
            <a:ext cx="5398824" cy="539749"/>
          </a:xfrm>
          <a:prstGeom prst="rect">
            <a:avLst/>
          </a:prstGeom>
        </xdr:spPr>
      </xdr:pic>
      <xdr:pic>
        <xdr:nvPicPr>
          <xdr:cNvPr id="28" name="27 Imagen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363202" y="135560"/>
            <a:ext cx="13382444" cy="318378"/>
          </a:xfrm>
          <a:prstGeom prst="rect">
            <a:avLst/>
          </a:prstGeom>
        </xdr:spPr>
      </xdr:pic>
      <xdr:pic>
        <xdr:nvPicPr>
          <xdr:cNvPr id="29" name="28 Imagen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30" name="29 Imagen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31" name="30 CuadroTexto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/>
        </xdr:nvSpPr>
        <xdr:spPr>
          <a:xfrm>
            <a:off x="0" y="87801"/>
            <a:ext cx="11454701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lvl="0" algn="ctr"/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Simulador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Producto de Garantía Programa "PAZ TOTAL"</a:t>
            </a:r>
            <a:endPara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359822</xdr:colOff>
      <xdr:row>16</xdr:row>
      <xdr:rowOff>2569</xdr:rowOff>
    </xdr:from>
    <xdr:to>
      <xdr:col>4</xdr:col>
      <xdr:colOff>359822</xdr:colOff>
      <xdr:row>18</xdr:row>
      <xdr:rowOff>132888</xdr:rowOff>
    </xdr:to>
    <xdr:sp macro="" textlink="">
      <xdr:nvSpPr>
        <xdr:cNvPr id="41" name="40 Bise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172622" y="3084436"/>
          <a:ext cx="3437467" cy="502852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004F91"/>
              </a:solidFill>
            </a:rPr>
            <a:t>Simulador Devolución de Comisiones</a:t>
          </a:r>
        </a:p>
      </xdr:txBody>
    </xdr:sp>
    <xdr:clientData/>
  </xdr:twoCellAnchor>
  <xdr:twoCellAnchor>
    <xdr:from>
      <xdr:col>1</xdr:col>
      <xdr:colOff>285742</xdr:colOff>
      <xdr:row>13</xdr:row>
      <xdr:rowOff>7299</xdr:rowOff>
    </xdr:from>
    <xdr:to>
      <xdr:col>4</xdr:col>
      <xdr:colOff>397935</xdr:colOff>
      <xdr:row>15</xdr:row>
      <xdr:rowOff>109713</xdr:rowOff>
    </xdr:to>
    <xdr:sp macro="" textlink="">
      <xdr:nvSpPr>
        <xdr:cNvPr id="13" name="12 Bise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98542" y="2530366"/>
          <a:ext cx="3549660" cy="474947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rgbClr val="004F91"/>
              </a:solidFill>
            </a:rPr>
            <a:t>Simulador Microcrédito Alto Monto EMP231</a:t>
          </a:r>
        </a:p>
      </xdr:txBody>
    </xdr:sp>
    <xdr:clientData/>
  </xdr:twoCellAnchor>
  <xdr:twoCellAnchor>
    <xdr:from>
      <xdr:col>1</xdr:col>
      <xdr:colOff>370407</xdr:colOff>
      <xdr:row>9</xdr:row>
      <xdr:rowOff>168161</xdr:rowOff>
    </xdr:from>
    <xdr:to>
      <xdr:col>4</xdr:col>
      <xdr:colOff>364056</xdr:colOff>
      <xdr:row>12</xdr:row>
      <xdr:rowOff>84308</xdr:rowOff>
    </xdr:to>
    <xdr:sp macro="" textlink="">
      <xdr:nvSpPr>
        <xdr:cNvPr id="2" name="12 Bisel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194B1D8-B103-41A1-86BB-11FBE21BF4FC}"/>
            </a:ext>
          </a:extLst>
        </xdr:cNvPr>
        <xdr:cNvSpPr/>
      </xdr:nvSpPr>
      <xdr:spPr>
        <a:xfrm>
          <a:off x="1183207" y="1946161"/>
          <a:ext cx="3431116" cy="474947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rgbClr val="004F91"/>
              </a:solidFill>
            </a:rPr>
            <a:t>Simulador Microcrédito para Crecer EMP023</a:t>
          </a:r>
        </a:p>
      </xdr:txBody>
    </xdr:sp>
    <xdr:clientData/>
  </xdr:twoCellAnchor>
  <xdr:twoCellAnchor>
    <xdr:from>
      <xdr:col>1</xdr:col>
      <xdr:colOff>361940</xdr:colOff>
      <xdr:row>7</xdr:row>
      <xdr:rowOff>7290</xdr:rowOff>
    </xdr:from>
    <xdr:to>
      <xdr:col>4</xdr:col>
      <xdr:colOff>355589</xdr:colOff>
      <xdr:row>9</xdr:row>
      <xdr:rowOff>109704</xdr:rowOff>
    </xdr:to>
    <xdr:sp macro="" textlink="">
      <xdr:nvSpPr>
        <xdr:cNvPr id="3" name="12 Bisel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F73361D-A746-48DB-AB8E-172C055BDBFE}"/>
            </a:ext>
          </a:extLst>
        </xdr:cNvPr>
        <xdr:cNvSpPr/>
      </xdr:nvSpPr>
      <xdr:spPr>
        <a:xfrm>
          <a:off x="1174740" y="1412757"/>
          <a:ext cx="3431116" cy="474947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004F91"/>
              </a:solidFill>
            </a:rPr>
            <a:t>Simulador Unidos</a:t>
          </a:r>
          <a:r>
            <a:rPr lang="es-CO" sz="1400" b="1" baseline="0">
              <a:solidFill>
                <a:srgbClr val="004F91"/>
              </a:solidFill>
            </a:rPr>
            <a:t> Por el Cambio EMP319</a:t>
          </a:r>
          <a:endParaRPr lang="es-CO" sz="1400" b="1">
            <a:solidFill>
              <a:srgbClr val="004F9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D3E4D75-58C5-4C48-A8D7-BD75978E64B3}"/>
            </a:ext>
          </a:extLst>
        </xdr:cNvPr>
        <xdr:cNvSpPr/>
      </xdr:nvSpPr>
      <xdr:spPr>
        <a:xfrm>
          <a:off x="4738571" y="623088"/>
          <a:ext cx="134948" cy="926632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3</xdr:row>
      <xdr:rowOff>2598</xdr:rowOff>
    </xdr:from>
    <xdr:to>
      <xdr:col>20</xdr:col>
      <xdr:colOff>76932</xdr:colOff>
      <xdr:row>12</xdr:row>
      <xdr:rowOff>6738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1E667A8C-6C75-467A-8DF8-8AF253BD49E3}"/>
            </a:ext>
          </a:extLst>
        </xdr:cNvPr>
        <xdr:cNvSpPr/>
      </xdr:nvSpPr>
      <xdr:spPr>
        <a:xfrm>
          <a:off x="10438726" y="625685"/>
          <a:ext cx="157852" cy="926632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8668BE06-74F4-450E-8BF0-C2F42687643A}"/>
            </a:ext>
          </a:extLst>
        </xdr:cNvPr>
        <xdr:cNvSpPr/>
      </xdr:nvSpPr>
      <xdr:spPr>
        <a:xfrm>
          <a:off x="4752425" y="1634591"/>
          <a:ext cx="127072" cy="1623665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72CC9AA2-B00C-40C8-8258-36378576937D}"/>
            </a:ext>
          </a:extLst>
        </xdr:cNvPr>
        <xdr:cNvSpPr/>
      </xdr:nvSpPr>
      <xdr:spPr>
        <a:xfrm>
          <a:off x="8533988" y="1634591"/>
          <a:ext cx="157831" cy="1628010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B0BA0717-A0F1-4D5F-A26F-580B3D0AF4A6}"/>
            </a:ext>
          </a:extLst>
        </xdr:cNvPr>
        <xdr:cNvSpPr/>
      </xdr:nvSpPr>
      <xdr:spPr>
        <a:xfrm>
          <a:off x="4725159" y="3376496"/>
          <a:ext cx="158715" cy="81729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13994</xdr:colOff>
      <xdr:row>31</xdr:row>
      <xdr:rowOff>0</xdr:rowOff>
    </xdr:from>
    <xdr:to>
      <xdr:col>20</xdr:col>
      <xdr:colOff>90786</xdr:colOff>
      <xdr:row>37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CCC9BA06-8A92-41DB-BC47-5594D24A7434}"/>
            </a:ext>
          </a:extLst>
        </xdr:cNvPr>
        <xdr:cNvSpPr/>
      </xdr:nvSpPr>
      <xdr:spPr>
        <a:xfrm>
          <a:off x="10452720" y="3374379"/>
          <a:ext cx="157712" cy="81729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49C506E9-9CC8-469D-9236-6A092A82CB70}"/>
            </a:ext>
          </a:extLst>
        </xdr:cNvPr>
        <xdr:cNvSpPr/>
      </xdr:nvSpPr>
      <xdr:spPr>
        <a:xfrm>
          <a:off x="4714854" y="4323264"/>
          <a:ext cx="164643" cy="768743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21104</xdr:colOff>
      <xdr:row>38</xdr:row>
      <xdr:rowOff>0</xdr:rowOff>
    </xdr:from>
    <xdr:to>
      <xdr:col>20</xdr:col>
      <xdr:colOff>105833</xdr:colOff>
      <xdr:row>43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508F5F3E-FFBD-423E-A985-019EA2188A97}"/>
            </a:ext>
          </a:extLst>
        </xdr:cNvPr>
        <xdr:cNvSpPr/>
      </xdr:nvSpPr>
      <xdr:spPr>
        <a:xfrm>
          <a:off x="10459830" y="4321147"/>
          <a:ext cx="165649" cy="768743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57149</xdr:colOff>
      <xdr:row>13</xdr:row>
      <xdr:rowOff>52916</xdr:rowOff>
    </xdr:from>
    <xdr:to>
      <xdr:col>20</xdr:col>
      <xdr:colOff>232833</xdr:colOff>
      <xdr:row>26</xdr:row>
      <xdr:rowOff>123110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B0E22C8D-FBE9-4790-83BB-420283E94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8569970" y="1687507"/>
          <a:ext cx="2182509" cy="1292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3511D1B9-9F03-4E90-B92D-1FB1A40F5633}"/>
            </a:ext>
          </a:extLst>
        </xdr:cNvPr>
        <xdr:cNvSpPr/>
      </xdr:nvSpPr>
      <xdr:spPr>
        <a:xfrm>
          <a:off x="8883267" y="3051952"/>
          <a:ext cx="1351492" cy="265265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18</xdr:col>
      <xdr:colOff>476250</xdr:colOff>
      <xdr:row>30</xdr:row>
      <xdr:rowOff>56092</xdr:rowOff>
    </xdr:from>
    <xdr:to>
      <xdr:col>18</xdr:col>
      <xdr:colOff>1085850</xdr:colOff>
      <xdr:row>31</xdr:row>
      <xdr:rowOff>56092</xdr:rowOff>
    </xdr:to>
    <xdr:sp macro="" textlink="">
      <xdr:nvSpPr>
        <xdr:cNvPr id="12" name="11 Triángulo isósceles">
          <a:extLst>
            <a:ext uri="{FF2B5EF4-FFF2-40B4-BE49-F238E27FC236}">
              <a16:creationId xmlns:a16="http://schemas.microsoft.com/office/drawing/2014/main" id="{AE476778-C4BB-4C81-9A97-31EAA558C0D3}"/>
            </a:ext>
          </a:extLst>
        </xdr:cNvPr>
        <xdr:cNvSpPr/>
      </xdr:nvSpPr>
      <xdr:spPr>
        <a:xfrm>
          <a:off x="9239924" y="3317182"/>
          <a:ext cx="609600" cy="113289"/>
        </a:xfrm>
        <a:prstGeom prst="triangle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254000</xdr:colOff>
      <xdr:row>31</xdr:row>
      <xdr:rowOff>896</xdr:rowOff>
    </xdr:from>
    <xdr:to>
      <xdr:col>21</xdr:col>
      <xdr:colOff>62895</xdr:colOff>
      <xdr:row>37</xdr:row>
      <xdr:rowOff>5603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16FA867B-3C41-4EDF-A2F9-6CAC249C7655}"/>
            </a:ext>
          </a:extLst>
        </xdr:cNvPr>
        <xdr:cNvSpPr/>
      </xdr:nvSpPr>
      <xdr:spPr>
        <a:xfrm>
          <a:off x="10773646" y="3375275"/>
          <a:ext cx="173037" cy="82200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3AB35B02-CFD3-40DD-87D2-6402006E64BD}"/>
            </a:ext>
          </a:extLst>
        </xdr:cNvPr>
        <xdr:cNvSpPr/>
      </xdr:nvSpPr>
      <xdr:spPr>
        <a:xfrm>
          <a:off x="13742614" y="625733"/>
          <a:ext cx="191889" cy="264207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24E96EEB-8B1F-4CBE-A4D1-2750867767AC}"/>
            </a:ext>
          </a:extLst>
        </xdr:cNvPr>
        <xdr:cNvSpPr/>
      </xdr:nvSpPr>
      <xdr:spPr>
        <a:xfrm>
          <a:off x="13738420" y="3376394"/>
          <a:ext cx="174917" cy="82200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FC88EAE4-FCDC-44BB-903E-D0145D897358}"/>
            </a:ext>
          </a:extLst>
        </xdr:cNvPr>
        <xdr:cNvSpPr/>
      </xdr:nvSpPr>
      <xdr:spPr>
        <a:xfrm>
          <a:off x="10752479" y="625732"/>
          <a:ext cx="225301" cy="2643295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386934FC-D081-48AA-8325-55FF94AC37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10667813" y="4196334"/>
          <a:ext cx="3287858" cy="914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18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1D042B4A-04D2-431B-B955-3B5E14C21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317419" y="650479"/>
          <a:ext cx="403317" cy="698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19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55BCBD5-C70B-4389-9D3D-1E63BDD32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332236" y="2012937"/>
          <a:ext cx="403317" cy="689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20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8B767156-B7BC-448E-8C70-75E913FEEF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315303" y="3399655"/>
          <a:ext cx="403317" cy="650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21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BDDEE91-B7B6-4B01-9972-CC49EC6746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298370" y="4321416"/>
          <a:ext cx="403317" cy="70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140073</xdr:rowOff>
    </xdr:to>
    <xdr:grpSp>
      <xdr:nvGrpSpPr>
        <xdr:cNvPr id="22" name="25 Grupo">
          <a:extLst>
            <a:ext uri="{FF2B5EF4-FFF2-40B4-BE49-F238E27FC236}">
              <a16:creationId xmlns:a16="http://schemas.microsoft.com/office/drawing/2014/main" id="{3D584B2D-B1B5-41FF-837A-B4FCD4E36326}"/>
            </a:ext>
          </a:extLst>
        </xdr:cNvPr>
        <xdr:cNvGrpSpPr/>
      </xdr:nvGrpSpPr>
      <xdr:grpSpPr>
        <a:xfrm>
          <a:off x="0" y="0"/>
          <a:ext cx="14469533" cy="538006"/>
          <a:chOff x="0" y="0"/>
          <a:chExt cx="13885333" cy="542240"/>
        </a:xfrm>
      </xdr:grpSpPr>
      <xdr:pic>
        <xdr:nvPicPr>
          <xdr:cNvPr id="23" name="26 Imagen">
            <a:extLst>
              <a:ext uri="{FF2B5EF4-FFF2-40B4-BE49-F238E27FC236}">
                <a16:creationId xmlns:a16="http://schemas.microsoft.com/office/drawing/2014/main" id="{56B447D0-6BB6-49F3-993C-FBEC37576D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24" name="27 Imagen">
            <a:extLst>
              <a:ext uri="{FF2B5EF4-FFF2-40B4-BE49-F238E27FC236}">
                <a16:creationId xmlns:a16="http://schemas.microsoft.com/office/drawing/2014/main" id="{B2816DF9-110D-4034-BA86-92E8A358A23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224984" y="11206"/>
            <a:ext cx="6140317" cy="531034"/>
          </a:xfrm>
          <a:prstGeom prst="rect">
            <a:avLst/>
          </a:prstGeom>
        </xdr:spPr>
      </xdr:pic>
      <xdr:pic>
        <xdr:nvPicPr>
          <xdr:cNvPr id="25" name="28 Imagen">
            <a:extLst>
              <a:ext uri="{FF2B5EF4-FFF2-40B4-BE49-F238E27FC236}">
                <a16:creationId xmlns:a16="http://schemas.microsoft.com/office/drawing/2014/main" id="{C86774B4-49FE-493C-9D98-025AF4E8797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26" name="29 Imagen">
            <a:extLst>
              <a:ext uri="{FF2B5EF4-FFF2-40B4-BE49-F238E27FC236}">
                <a16:creationId xmlns:a16="http://schemas.microsoft.com/office/drawing/2014/main" id="{D60A5703-8E5F-400F-BFDA-E87E19E91C7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27" name="30 CuadroTexto">
            <a:extLst>
              <a:ext uri="{FF2B5EF4-FFF2-40B4-BE49-F238E27FC236}">
                <a16:creationId xmlns:a16="http://schemas.microsoft.com/office/drawing/2014/main" id="{AEE2C538-9989-4839-9FFE-BF0590A37B38}"/>
              </a:ext>
            </a:extLst>
          </xdr:cNvPr>
          <xdr:cNvSpPr txBox="1"/>
        </xdr:nvSpPr>
        <xdr:spPr>
          <a:xfrm>
            <a:off x="1362898" y="135247"/>
            <a:ext cx="8151012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- Pyme Preferente</a:t>
            </a:r>
          </a:p>
        </xdr:txBody>
      </xdr:sp>
    </xdr:grpSp>
    <xdr:clientData/>
  </xdr:twoCellAnchor>
  <xdr:twoCellAnchor>
    <xdr:from>
      <xdr:col>0</xdr:col>
      <xdr:colOff>95250</xdr:colOff>
      <xdr:row>1</xdr:row>
      <xdr:rowOff>31750</xdr:rowOff>
    </xdr:from>
    <xdr:to>
      <xdr:col>0</xdr:col>
      <xdr:colOff>518582</xdr:colOff>
      <xdr:row>2</xdr:row>
      <xdr:rowOff>52916</xdr:rowOff>
    </xdr:to>
    <xdr:sp macro="" textlink="">
      <xdr:nvSpPr>
        <xdr:cNvPr id="28" name="31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77C7180-C66C-4627-8482-1DA791F2F18E}"/>
            </a:ext>
          </a:extLst>
        </xdr:cNvPr>
        <xdr:cNvSpPr/>
      </xdr:nvSpPr>
      <xdr:spPr>
        <a:xfrm rot="10800000">
          <a:off x="95250" y="112670"/>
          <a:ext cx="423332" cy="328664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29" name="37 Grupo">
          <a:extLst>
            <a:ext uri="{FF2B5EF4-FFF2-40B4-BE49-F238E27FC236}">
              <a16:creationId xmlns:a16="http://schemas.microsoft.com/office/drawing/2014/main" id="{00C76EFB-467B-4F25-8B01-2D454F999ACD}"/>
            </a:ext>
          </a:extLst>
        </xdr:cNvPr>
        <xdr:cNvGrpSpPr/>
      </xdr:nvGrpSpPr>
      <xdr:grpSpPr>
        <a:xfrm>
          <a:off x="1329266" y="838200"/>
          <a:ext cx="637117" cy="4197349"/>
          <a:chOff x="1373716" y="941916"/>
          <a:chExt cx="637117" cy="4203699"/>
        </a:xfrm>
      </xdr:grpSpPr>
      <xdr:sp macro="" textlink="">
        <xdr:nvSpPr>
          <xdr:cNvPr id="30" name="38 Elipse">
            <a:extLst>
              <a:ext uri="{FF2B5EF4-FFF2-40B4-BE49-F238E27FC236}">
                <a16:creationId xmlns:a16="http://schemas.microsoft.com/office/drawing/2014/main" id="{4B816837-88B7-4E0A-BDB8-52022D4620AD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31" name="39 Elipse">
            <a:extLst>
              <a:ext uri="{FF2B5EF4-FFF2-40B4-BE49-F238E27FC236}">
                <a16:creationId xmlns:a16="http://schemas.microsoft.com/office/drawing/2014/main" id="{5CFB566A-EB35-4CED-8AA5-AF281AD66EE1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32" name="40 Elipse">
            <a:extLst>
              <a:ext uri="{FF2B5EF4-FFF2-40B4-BE49-F238E27FC236}">
                <a16:creationId xmlns:a16="http://schemas.microsoft.com/office/drawing/2014/main" id="{686AA91C-D11A-4EF5-B3E9-2A6F54CD785F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33" name="41 Elipse">
            <a:extLst>
              <a:ext uri="{FF2B5EF4-FFF2-40B4-BE49-F238E27FC236}">
                <a16:creationId xmlns:a16="http://schemas.microsoft.com/office/drawing/2014/main" id="{449845BD-D9D6-4BF9-B2B0-62A93D0E42C9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493184</xdr:colOff>
      <xdr:row>43</xdr:row>
      <xdr:rowOff>216957</xdr:rowOff>
    </xdr:from>
    <xdr:to>
      <xdr:col>30</xdr:col>
      <xdr:colOff>0</xdr:colOff>
      <xdr:row>45</xdr:row>
      <xdr:rowOff>0</xdr:rowOff>
    </xdr:to>
    <xdr:sp macro="" textlink="">
      <xdr:nvSpPr>
        <xdr:cNvPr id="34" name="33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58B6FB8-8286-4425-B533-49DD022E871D}"/>
            </a:ext>
          </a:extLst>
        </xdr:cNvPr>
        <xdr:cNvSpPr/>
      </xdr:nvSpPr>
      <xdr:spPr>
        <a:xfrm>
          <a:off x="13586097" y="5306847"/>
          <a:ext cx="1788770" cy="244289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A2F99B6-1703-44F6-B329-3A634F724F8F}"/>
            </a:ext>
          </a:extLst>
        </xdr:cNvPr>
        <xdr:cNvSpPr/>
      </xdr:nvSpPr>
      <xdr:spPr>
        <a:xfrm>
          <a:off x="4362291" y="676276"/>
          <a:ext cx="109408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3</xdr:row>
      <xdr:rowOff>2598</xdr:rowOff>
    </xdr:from>
    <xdr:to>
      <xdr:col>20</xdr:col>
      <xdr:colOff>76932</xdr:colOff>
      <xdr:row>12</xdr:row>
      <xdr:rowOff>6738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2B4D3F71-00D7-4D9C-8E28-BB28430770DC}"/>
            </a:ext>
          </a:extLst>
        </xdr:cNvPr>
        <xdr:cNvSpPr/>
      </xdr:nvSpPr>
      <xdr:spPr>
        <a:xfrm>
          <a:off x="9677400" y="678873"/>
          <a:ext cx="153132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D50E2650-E687-41B6-97A9-E70C36989FB9}"/>
            </a:ext>
          </a:extLst>
        </xdr:cNvPr>
        <xdr:cNvSpPr/>
      </xdr:nvSpPr>
      <xdr:spPr>
        <a:xfrm>
          <a:off x="4376145" y="1714500"/>
          <a:ext cx="100605" cy="168637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F1724751-48B2-4F1D-B76C-9E0EAFF3D971}"/>
            </a:ext>
          </a:extLst>
        </xdr:cNvPr>
        <xdr:cNvSpPr/>
      </xdr:nvSpPr>
      <xdr:spPr>
        <a:xfrm>
          <a:off x="7936442" y="1714500"/>
          <a:ext cx="146957" cy="1687436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99881D0B-2E07-4152-AB98-8378063F6A33}"/>
            </a:ext>
          </a:extLst>
        </xdr:cNvPr>
        <xdr:cNvSpPr/>
      </xdr:nvSpPr>
      <xdr:spPr>
        <a:xfrm>
          <a:off x="4348879" y="3516842"/>
          <a:ext cx="132248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13994</xdr:colOff>
      <xdr:row>31</xdr:row>
      <xdr:rowOff>0</xdr:rowOff>
    </xdr:from>
    <xdr:to>
      <xdr:col>20</xdr:col>
      <xdr:colOff>90786</xdr:colOff>
      <xdr:row>37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22B8816C-E4FA-49BD-B0EF-E268F7BAFECD}"/>
            </a:ext>
          </a:extLst>
        </xdr:cNvPr>
        <xdr:cNvSpPr/>
      </xdr:nvSpPr>
      <xdr:spPr>
        <a:xfrm>
          <a:off x="9691394" y="3514725"/>
          <a:ext cx="152992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25922D66-3F8A-4238-A756-2F0B665A59F1}"/>
            </a:ext>
          </a:extLst>
        </xdr:cNvPr>
        <xdr:cNvSpPr/>
      </xdr:nvSpPr>
      <xdr:spPr>
        <a:xfrm>
          <a:off x="4338574" y="4497917"/>
          <a:ext cx="138176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21104</xdr:colOff>
      <xdr:row>38</xdr:row>
      <xdr:rowOff>0</xdr:rowOff>
    </xdr:from>
    <xdr:to>
      <xdr:col>20</xdr:col>
      <xdr:colOff>105833</xdr:colOff>
      <xdr:row>43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81394687-920E-4AF1-91C3-A75ED01E8BBE}"/>
            </a:ext>
          </a:extLst>
        </xdr:cNvPr>
        <xdr:cNvSpPr/>
      </xdr:nvSpPr>
      <xdr:spPr>
        <a:xfrm>
          <a:off x="9698504" y="4495800"/>
          <a:ext cx="160929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57149</xdr:colOff>
      <xdr:row>13</xdr:row>
      <xdr:rowOff>52916</xdr:rowOff>
    </xdr:from>
    <xdr:to>
      <xdr:col>20</xdr:col>
      <xdr:colOff>232833</xdr:colOff>
      <xdr:row>26</xdr:row>
      <xdr:rowOff>123110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78EBE031-DB01-4071-8515-4441FF121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7972424" y="1767416"/>
          <a:ext cx="2014009" cy="1337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B040DF6A-FC7E-45BD-8C2B-A82BC86ECED1}"/>
            </a:ext>
          </a:extLst>
        </xdr:cNvPr>
        <xdr:cNvSpPr/>
      </xdr:nvSpPr>
      <xdr:spPr>
        <a:xfrm>
          <a:off x="8263468" y="3179233"/>
          <a:ext cx="1351492" cy="277319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18</xdr:col>
      <xdr:colOff>476250</xdr:colOff>
      <xdr:row>30</xdr:row>
      <xdr:rowOff>56092</xdr:rowOff>
    </xdr:from>
    <xdr:to>
      <xdr:col>18</xdr:col>
      <xdr:colOff>1085850</xdr:colOff>
      <xdr:row>31</xdr:row>
      <xdr:rowOff>56092</xdr:rowOff>
    </xdr:to>
    <xdr:sp macro="" textlink="">
      <xdr:nvSpPr>
        <xdr:cNvPr id="12" name="11 Triángulo isósceles">
          <a:extLst>
            <a:ext uri="{FF2B5EF4-FFF2-40B4-BE49-F238E27FC236}">
              <a16:creationId xmlns:a16="http://schemas.microsoft.com/office/drawing/2014/main" id="{95379D4B-87CE-468F-840B-884D5B578315}"/>
            </a:ext>
          </a:extLst>
        </xdr:cNvPr>
        <xdr:cNvSpPr/>
      </xdr:nvSpPr>
      <xdr:spPr>
        <a:xfrm>
          <a:off x="8620125" y="3456517"/>
          <a:ext cx="609600" cy="114300"/>
        </a:xfrm>
        <a:prstGeom prst="triangle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254000</xdr:colOff>
      <xdr:row>31</xdr:row>
      <xdr:rowOff>896</xdr:rowOff>
    </xdr:from>
    <xdr:to>
      <xdr:col>21</xdr:col>
      <xdr:colOff>62895</xdr:colOff>
      <xdr:row>37</xdr:row>
      <xdr:rowOff>5603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596397CF-920F-4BB7-8EE0-B3D2AC21DC8F}"/>
            </a:ext>
          </a:extLst>
        </xdr:cNvPr>
        <xdr:cNvSpPr/>
      </xdr:nvSpPr>
      <xdr:spPr>
        <a:xfrm>
          <a:off x="10007600" y="3515621"/>
          <a:ext cx="142270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983B0491-2DB1-4D02-A5B4-3C5AA09CF312}"/>
            </a:ext>
          </a:extLst>
        </xdr:cNvPr>
        <xdr:cNvSpPr/>
      </xdr:nvSpPr>
      <xdr:spPr>
        <a:xfrm>
          <a:off x="12724872" y="678921"/>
          <a:ext cx="185736" cy="2728219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D56A8C46-33B0-42D6-8FD5-AD9E03C0DBD8}"/>
            </a:ext>
          </a:extLst>
        </xdr:cNvPr>
        <xdr:cNvSpPr/>
      </xdr:nvSpPr>
      <xdr:spPr>
        <a:xfrm>
          <a:off x="12720678" y="3516740"/>
          <a:ext cx="168764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50C93FC4-D59F-424B-8787-035FDCE1D4AD}"/>
            </a:ext>
          </a:extLst>
        </xdr:cNvPr>
        <xdr:cNvSpPr/>
      </xdr:nvSpPr>
      <xdr:spPr>
        <a:xfrm>
          <a:off x="9986433" y="678920"/>
          <a:ext cx="188381" cy="272944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815DAF26-793A-4506-900F-E0A1645E63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9901767" y="4367110"/>
          <a:ext cx="3030009" cy="940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18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7FA1EC0C-8E71-4BE9-B731-4433ACF54F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8166" y="703667"/>
          <a:ext cx="386290" cy="718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19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D7388BEE-BF67-4343-A7FD-7B543DE6C8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72983" y="2104900"/>
          <a:ext cx="386290" cy="720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20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D9B3B4DA-9A47-4C34-A63D-903746150B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6050" y="3540001"/>
          <a:ext cx="386290" cy="67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21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F21E565A-4AD0-429A-9715-FA8805085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39117" y="4498851"/>
          <a:ext cx="386290" cy="715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140073</xdr:rowOff>
    </xdr:to>
    <xdr:grpSp>
      <xdr:nvGrpSpPr>
        <xdr:cNvPr id="22" name="25 Grupo">
          <a:extLst>
            <a:ext uri="{FF2B5EF4-FFF2-40B4-BE49-F238E27FC236}">
              <a16:creationId xmlns:a16="http://schemas.microsoft.com/office/drawing/2014/main" id="{AF83A65B-F5B2-4BA6-8243-1AEE9F8479E6}"/>
            </a:ext>
          </a:extLst>
        </xdr:cNvPr>
        <xdr:cNvGrpSpPr/>
      </xdr:nvGrpSpPr>
      <xdr:grpSpPr>
        <a:xfrm>
          <a:off x="0" y="0"/>
          <a:ext cx="14571133" cy="538006"/>
          <a:chOff x="0" y="0"/>
          <a:chExt cx="13885333" cy="542240"/>
        </a:xfrm>
      </xdr:grpSpPr>
      <xdr:pic>
        <xdr:nvPicPr>
          <xdr:cNvPr id="23" name="26 Imagen">
            <a:extLst>
              <a:ext uri="{FF2B5EF4-FFF2-40B4-BE49-F238E27FC236}">
                <a16:creationId xmlns:a16="http://schemas.microsoft.com/office/drawing/2014/main" id="{627EAE7B-2826-4613-8C65-B9AA73BEF13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24" name="27 Imagen">
            <a:extLst>
              <a:ext uri="{FF2B5EF4-FFF2-40B4-BE49-F238E27FC236}">
                <a16:creationId xmlns:a16="http://schemas.microsoft.com/office/drawing/2014/main" id="{B823C845-1EE6-4405-8A4D-D2CB45CA06F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224984" y="11206"/>
            <a:ext cx="6140317" cy="531034"/>
          </a:xfrm>
          <a:prstGeom prst="rect">
            <a:avLst/>
          </a:prstGeom>
        </xdr:spPr>
      </xdr:pic>
      <xdr:pic>
        <xdr:nvPicPr>
          <xdr:cNvPr id="25" name="28 Imagen">
            <a:extLst>
              <a:ext uri="{FF2B5EF4-FFF2-40B4-BE49-F238E27FC236}">
                <a16:creationId xmlns:a16="http://schemas.microsoft.com/office/drawing/2014/main" id="{5A7B7F17-FDF2-4BF7-8323-840983FA613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26" name="29 Imagen">
            <a:extLst>
              <a:ext uri="{FF2B5EF4-FFF2-40B4-BE49-F238E27FC236}">
                <a16:creationId xmlns:a16="http://schemas.microsoft.com/office/drawing/2014/main" id="{044823C7-EF80-44B5-9B00-7F1784B7D2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27" name="30 CuadroTexto">
            <a:extLst>
              <a:ext uri="{FF2B5EF4-FFF2-40B4-BE49-F238E27FC236}">
                <a16:creationId xmlns:a16="http://schemas.microsoft.com/office/drawing/2014/main" id="{84F0736D-077A-4E10-BD3D-2110FBE03F02}"/>
              </a:ext>
            </a:extLst>
          </xdr:cNvPr>
          <xdr:cNvSpPr txBox="1"/>
        </xdr:nvSpPr>
        <xdr:spPr>
          <a:xfrm>
            <a:off x="1362898" y="135247"/>
            <a:ext cx="8151012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-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Microcrédito</a:t>
            </a:r>
            <a:endPara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137583</xdr:colOff>
      <xdr:row>1</xdr:row>
      <xdr:rowOff>21167</xdr:rowOff>
    </xdr:from>
    <xdr:to>
      <xdr:col>0</xdr:col>
      <xdr:colOff>560916</xdr:colOff>
      <xdr:row>2</xdr:row>
      <xdr:rowOff>60244</xdr:rowOff>
    </xdr:to>
    <xdr:sp macro="" textlink="">
      <xdr:nvSpPr>
        <xdr:cNvPr id="28" name="31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D97F4B5-FE22-4D8C-AF44-E96558AF46B7}"/>
            </a:ext>
          </a:extLst>
        </xdr:cNvPr>
        <xdr:cNvSpPr/>
      </xdr:nvSpPr>
      <xdr:spPr>
        <a:xfrm rot="10800000">
          <a:off x="137583" y="106892"/>
          <a:ext cx="423333" cy="353402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29" name="37 Grupo">
          <a:extLst>
            <a:ext uri="{FF2B5EF4-FFF2-40B4-BE49-F238E27FC236}">
              <a16:creationId xmlns:a16="http://schemas.microsoft.com/office/drawing/2014/main" id="{C9D73CB3-7382-48C5-9123-F48417A8CEB2}"/>
            </a:ext>
          </a:extLst>
        </xdr:cNvPr>
        <xdr:cNvGrpSpPr/>
      </xdr:nvGrpSpPr>
      <xdr:grpSpPr>
        <a:xfrm>
          <a:off x="1329266" y="872067"/>
          <a:ext cx="637117" cy="4197349"/>
          <a:chOff x="1373716" y="941916"/>
          <a:chExt cx="637117" cy="4203699"/>
        </a:xfrm>
      </xdr:grpSpPr>
      <xdr:sp macro="" textlink="">
        <xdr:nvSpPr>
          <xdr:cNvPr id="30" name="38 Elipse">
            <a:extLst>
              <a:ext uri="{FF2B5EF4-FFF2-40B4-BE49-F238E27FC236}">
                <a16:creationId xmlns:a16="http://schemas.microsoft.com/office/drawing/2014/main" id="{1BB9760E-FBA4-4BAE-B3D2-EC637B112E69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31" name="39 Elipse">
            <a:extLst>
              <a:ext uri="{FF2B5EF4-FFF2-40B4-BE49-F238E27FC236}">
                <a16:creationId xmlns:a16="http://schemas.microsoft.com/office/drawing/2014/main" id="{4C59301D-D792-4EF3-9C3D-59DE1FCD45EB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32" name="40 Elipse">
            <a:extLst>
              <a:ext uri="{FF2B5EF4-FFF2-40B4-BE49-F238E27FC236}">
                <a16:creationId xmlns:a16="http://schemas.microsoft.com/office/drawing/2014/main" id="{951BBEA0-4793-437B-9BF3-E33E7C3CCD82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33" name="41 Elipse">
            <a:extLst>
              <a:ext uri="{FF2B5EF4-FFF2-40B4-BE49-F238E27FC236}">
                <a16:creationId xmlns:a16="http://schemas.microsoft.com/office/drawing/2014/main" id="{7A4B3C62-BD3A-44A6-A6A8-D51D89B491E1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461435</xdr:colOff>
      <xdr:row>43</xdr:row>
      <xdr:rowOff>148166</xdr:rowOff>
    </xdr:from>
    <xdr:to>
      <xdr:col>29</xdr:col>
      <xdr:colOff>1418167</xdr:colOff>
      <xdr:row>44</xdr:row>
      <xdr:rowOff>169334</xdr:rowOff>
    </xdr:to>
    <xdr:sp macro="" textlink="">
      <xdr:nvSpPr>
        <xdr:cNvPr id="34" name="33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69882F6-AD6C-49DF-A9B6-E6F34A77ECE0}"/>
            </a:ext>
          </a:extLst>
        </xdr:cNvPr>
        <xdr:cNvSpPr/>
      </xdr:nvSpPr>
      <xdr:spPr>
        <a:xfrm>
          <a:off x="12586760" y="5434541"/>
          <a:ext cx="1604432" cy="297393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261345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376145" y="1714500"/>
          <a:ext cx="100605" cy="168637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21167</xdr:colOff>
      <xdr:row>3</xdr:row>
      <xdr:rowOff>0</xdr:rowOff>
    </xdr:from>
    <xdr:to>
      <xdr:col>16</xdr:col>
      <xdr:colOff>25249</xdr:colOff>
      <xdr:row>3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764992" y="1714500"/>
          <a:ext cx="146957" cy="1687436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4</xdr:row>
      <xdr:rowOff>2117</xdr:rowOff>
    </xdr:from>
    <xdr:to>
      <xdr:col>6</xdr:col>
      <xdr:colOff>4377</xdr:colOff>
      <xdr:row>10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348879" y="3516842"/>
          <a:ext cx="132248" cy="84772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225137</xdr:colOff>
      <xdr:row>11</xdr:row>
      <xdr:rowOff>2841</xdr:rowOff>
    </xdr:from>
    <xdr:to>
      <xdr:col>5</xdr:col>
      <xdr:colOff>69274</xdr:colOff>
      <xdr:row>16</xdr:row>
      <xdr:rowOff>10583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6659804" y="2077174"/>
          <a:ext cx="161637" cy="790909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232833</xdr:colOff>
      <xdr:row>3</xdr:row>
      <xdr:rowOff>0</xdr:rowOff>
    </xdr:from>
    <xdr:to>
      <xdr:col>21</xdr:col>
      <xdr:colOff>0</xdr:colOff>
      <xdr:row>3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9814983" y="678920"/>
          <a:ext cx="188381" cy="272944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95244</xdr:colOff>
      <xdr:row>10</xdr:row>
      <xdr:rowOff>128539</xdr:rowOff>
    </xdr:from>
    <xdr:to>
      <xdr:col>20</xdr:col>
      <xdr:colOff>230445</xdr:colOff>
      <xdr:row>17</xdr:row>
      <xdr:rowOff>0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 flipH="1" flipV="1">
          <a:off x="6087335" y="2007562"/>
          <a:ext cx="4135701" cy="1075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79831</xdr:rowOff>
    </xdr:from>
    <xdr:to>
      <xdr:col>0</xdr:col>
      <xdr:colOff>10584</xdr:colOff>
      <xdr:row>9</xdr:row>
      <xdr:rowOff>12628</xdr:rowOff>
    </xdr:to>
    <xdr:pic>
      <xdr:nvPicPr>
        <xdr:cNvPr id="21" name="9C471FF0-17E9-4389-94D5-DEF3D269E1FC" descr="cid:0B62826B-8CAE-4C26-B440-B6FAF708433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5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LineDraw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81359"/>
        <a:stretch/>
      </xdr:blipFill>
      <xdr:spPr bwMode="auto">
        <a:xfrm>
          <a:off x="1361018" y="3480256"/>
          <a:ext cx="678391" cy="8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22</xdr:col>
      <xdr:colOff>0</xdr:colOff>
      <xdr:row>2</xdr:row>
      <xdr:rowOff>140073</xdr:rowOff>
    </xdr:to>
    <xdr:grpSp>
      <xdr:nvGrpSpPr>
        <xdr:cNvPr id="26" name="25 Grupo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pSpPr/>
      </xdr:nvGrpSpPr>
      <xdr:grpSpPr>
        <a:xfrm>
          <a:off x="0" y="0"/>
          <a:ext cx="14224000" cy="538006"/>
          <a:chOff x="0" y="0"/>
          <a:chExt cx="13885333" cy="542240"/>
        </a:xfrm>
      </xdr:grpSpPr>
      <xdr:pic>
        <xdr:nvPicPr>
          <xdr:cNvPr id="27" name="26 Imagen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28" name="27 Imagen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5261912" y="11206"/>
            <a:ext cx="6222462" cy="531034"/>
          </a:xfrm>
          <a:prstGeom prst="rect">
            <a:avLst/>
          </a:prstGeom>
        </xdr:spPr>
      </xdr:pic>
      <xdr:pic>
        <xdr:nvPicPr>
          <xdr:cNvPr id="29" name="28 Imagen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30" name="29 Imagen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31" name="30 CuadroTexto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SpPr txBox="1"/>
        </xdr:nvSpPr>
        <xdr:spPr>
          <a:xfrm>
            <a:off x="1917242" y="135247"/>
            <a:ext cx="5618091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Simulador de Devolución de Comisión por Prepago de la Obligación</a:t>
            </a:r>
          </a:p>
        </xdr:txBody>
      </xdr:sp>
    </xdr:grpSp>
    <xdr:clientData/>
  </xdr:twoCellAnchor>
  <xdr:twoCellAnchor>
    <xdr:from>
      <xdr:col>19</xdr:col>
      <xdr:colOff>412750</xdr:colOff>
      <xdr:row>4</xdr:row>
      <xdr:rowOff>0</xdr:rowOff>
    </xdr:from>
    <xdr:to>
      <xdr:col>20</xdr:col>
      <xdr:colOff>105833</xdr:colOff>
      <xdr:row>10</xdr:row>
      <xdr:rowOff>14524</xdr:rowOff>
    </xdr:to>
    <xdr:sp macro="" textlink="">
      <xdr:nvSpPr>
        <xdr:cNvPr id="32" name="31 Rectángulo redondeado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/>
      </xdr:nvSpPr>
      <xdr:spPr>
        <a:xfrm>
          <a:off x="10943167" y="920750"/>
          <a:ext cx="222249" cy="1030524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47129</xdr:colOff>
      <xdr:row>11</xdr:row>
      <xdr:rowOff>1543</xdr:rowOff>
    </xdr:from>
    <xdr:to>
      <xdr:col>10</xdr:col>
      <xdr:colOff>83129</xdr:colOff>
      <xdr:row>16</xdr:row>
      <xdr:rowOff>10584</xdr:rowOff>
    </xdr:to>
    <xdr:sp macro="" textlink="">
      <xdr:nvSpPr>
        <xdr:cNvPr id="33" name="32 Rectángulo redondeado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/>
      </xdr:nvSpPr>
      <xdr:spPr>
        <a:xfrm>
          <a:off x="7275546" y="2075876"/>
          <a:ext cx="173583" cy="79220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11</xdr:col>
      <xdr:colOff>224676</xdr:colOff>
      <xdr:row>12</xdr:row>
      <xdr:rowOff>1</xdr:rowOff>
    </xdr:from>
    <xdr:ext cx="3363073" cy="715998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/>
      </xdr:nvSpPr>
      <xdr:spPr>
        <a:xfrm>
          <a:off x="6246593" y="2159001"/>
          <a:ext cx="3363073" cy="71599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CO" sz="1200" b="1">
              <a:ln w="3175"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  <a:latin typeface="Arial Narrow" pitchFamily="34" charset="0"/>
            </a:rPr>
            <a:t>Recuerda que el FNG devuelve meses completos y para que el cliente tenga derecho a devolución tiene que haber pagado el</a:t>
          </a:r>
          <a:r>
            <a:rPr lang="es-CO" sz="1200" b="1" baseline="0">
              <a:ln w="3175"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  <a:latin typeface="Arial Narrow" pitchFamily="34" charset="0"/>
            </a:rPr>
            <a:t> crédito </a:t>
          </a:r>
          <a:r>
            <a:rPr lang="es-CO" sz="1200" b="1">
              <a:ln w="3175"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  <a:latin typeface="Arial Narrow" pitchFamily="34" charset="0"/>
            </a:rPr>
            <a:t>en su totalidad.</a:t>
          </a:r>
        </a:p>
      </xdr:txBody>
    </xdr:sp>
    <xdr:clientData/>
  </xdr:oneCellAnchor>
  <xdr:twoCellAnchor>
    <xdr:from>
      <xdr:col>20</xdr:col>
      <xdr:colOff>34153</xdr:colOff>
      <xdr:row>16</xdr:row>
      <xdr:rowOff>123329</xdr:rowOff>
    </xdr:from>
    <xdr:to>
      <xdr:col>20</xdr:col>
      <xdr:colOff>455105</xdr:colOff>
      <xdr:row>17</xdr:row>
      <xdr:rowOff>105830</xdr:rowOff>
    </xdr:to>
    <xdr:sp macro="" textlink="">
      <xdr:nvSpPr>
        <xdr:cNvPr id="35" name="34 Rectángulo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/>
      </xdr:nvSpPr>
      <xdr:spPr>
        <a:xfrm>
          <a:off x="10003653" y="2906746"/>
          <a:ext cx="420952" cy="25766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42334</xdr:colOff>
      <xdr:row>4</xdr:row>
      <xdr:rowOff>63500</xdr:rowOff>
    </xdr:from>
    <xdr:to>
      <xdr:col>4</xdr:col>
      <xdr:colOff>219073</xdr:colOff>
      <xdr:row>8</xdr:row>
      <xdr:rowOff>37025</xdr:rowOff>
    </xdr:to>
    <xdr:pic>
      <xdr:nvPicPr>
        <xdr:cNvPr id="22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r:link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593167" y="984250"/>
          <a:ext cx="388406" cy="714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46568</xdr:colOff>
      <xdr:row>10</xdr:row>
      <xdr:rowOff>110067</xdr:rowOff>
    </xdr:from>
    <xdr:to>
      <xdr:col>4</xdr:col>
      <xdr:colOff>223307</xdr:colOff>
      <xdr:row>14</xdr:row>
      <xdr:rowOff>210592</xdr:rowOff>
    </xdr:to>
    <xdr:pic>
      <xdr:nvPicPr>
        <xdr:cNvPr id="23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r:link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597401" y="2046817"/>
          <a:ext cx="388406" cy="714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116417</xdr:colOff>
      <xdr:row>1</xdr:row>
      <xdr:rowOff>10583</xdr:rowOff>
    </xdr:from>
    <xdr:to>
      <xdr:col>0</xdr:col>
      <xdr:colOff>539749</xdr:colOff>
      <xdr:row>2</xdr:row>
      <xdr:rowOff>31749</xdr:rowOff>
    </xdr:to>
    <xdr:sp macro="" textlink="">
      <xdr:nvSpPr>
        <xdr:cNvPr id="24" name="23 Cheurón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 rot="10800000">
          <a:off x="116417" y="95250"/>
          <a:ext cx="423332" cy="338666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3</xdr:row>
      <xdr:rowOff>79831</xdr:rowOff>
    </xdr:from>
    <xdr:to>
      <xdr:col>0</xdr:col>
      <xdr:colOff>10584</xdr:colOff>
      <xdr:row>9</xdr:row>
      <xdr:rowOff>12628</xdr:rowOff>
    </xdr:to>
    <xdr:pic>
      <xdr:nvPicPr>
        <xdr:cNvPr id="38" name="9C471FF0-17E9-4389-94D5-DEF3D269E1FC" descr="cid:0B62826B-8CAE-4C26-B440-B6FAF708433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5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LineDraw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81359"/>
        <a:stretch>
          <a:fillRect/>
        </a:stretch>
      </xdr:blipFill>
      <xdr:spPr bwMode="auto">
        <a:xfrm>
          <a:off x="0" y="756106"/>
          <a:ext cx="10584" cy="1113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243417</xdr:colOff>
      <xdr:row>5</xdr:row>
      <xdr:rowOff>169333</xdr:rowOff>
    </xdr:from>
    <xdr:to>
      <xdr:col>1</xdr:col>
      <xdr:colOff>863601</xdr:colOff>
      <xdr:row>15</xdr:row>
      <xdr:rowOff>14826</xdr:rowOff>
    </xdr:to>
    <xdr:grpSp>
      <xdr:nvGrpSpPr>
        <xdr:cNvPr id="39" name="38 Grupo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GrpSpPr/>
      </xdr:nvGrpSpPr>
      <xdr:grpSpPr>
        <a:xfrm>
          <a:off x="2055284" y="1168400"/>
          <a:ext cx="620184" cy="1581159"/>
          <a:chOff x="253999" y="776816"/>
          <a:chExt cx="620184" cy="1602326"/>
        </a:xfrm>
      </xdr:grpSpPr>
      <xdr:sp macro="" textlink="">
        <xdr:nvSpPr>
          <xdr:cNvPr id="40" name="39 Elipse">
            <a:extLst>
              <a:ext uri="{FF2B5EF4-FFF2-40B4-BE49-F238E27FC236}">
                <a16:creationId xmlns:a16="http://schemas.microsoft.com/office/drawing/2014/main" id="{00000000-0008-0000-0700-000028000000}"/>
              </a:ext>
            </a:extLst>
          </xdr:cNvPr>
          <xdr:cNvSpPr/>
        </xdr:nvSpPr>
        <xdr:spPr>
          <a:xfrm>
            <a:off x="270933" y="7768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41" name="40 Elipse">
            <a:extLst>
              <a:ext uri="{FF2B5EF4-FFF2-40B4-BE49-F238E27FC236}">
                <a16:creationId xmlns:a16="http://schemas.microsoft.com/office/drawing/2014/main" id="{00000000-0008-0000-0700-000029000000}"/>
              </a:ext>
            </a:extLst>
          </xdr:cNvPr>
          <xdr:cNvSpPr/>
        </xdr:nvSpPr>
        <xdr:spPr>
          <a:xfrm>
            <a:off x="253999" y="1786476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</xdr:grpSp>
    <xdr:clientData/>
  </xdr:twoCellAnchor>
  <xdr:twoCellAnchor>
    <xdr:from>
      <xdr:col>20</xdr:col>
      <xdr:colOff>1117601</xdr:colOff>
      <xdr:row>16</xdr:row>
      <xdr:rowOff>216957</xdr:rowOff>
    </xdr:from>
    <xdr:to>
      <xdr:col>22</xdr:col>
      <xdr:colOff>0</xdr:colOff>
      <xdr:row>18</xdr:row>
      <xdr:rowOff>0</xdr:rowOff>
    </xdr:to>
    <xdr:sp macro="" textlink="">
      <xdr:nvSpPr>
        <xdr:cNvPr id="36" name="35 Bise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/>
      </xdr:nvSpPr>
      <xdr:spPr>
        <a:xfrm>
          <a:off x="12177184" y="3074457"/>
          <a:ext cx="1602316" cy="248710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95641" y="581026"/>
          <a:ext cx="109408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10581</xdr:colOff>
      <xdr:row>3</xdr:row>
      <xdr:rowOff>2599</xdr:rowOff>
    </xdr:from>
    <xdr:to>
      <xdr:col>20</xdr:col>
      <xdr:colOff>87513</xdr:colOff>
      <xdr:row>12</xdr:row>
      <xdr:rowOff>6739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503831" y="679932"/>
          <a:ext cx="151015" cy="914307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509495" y="1619250"/>
          <a:ext cx="100605" cy="168637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831667" y="1619250"/>
          <a:ext cx="146957" cy="1687436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482229" y="3459692"/>
          <a:ext cx="132248" cy="8858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467691" y="4415367"/>
          <a:ext cx="146642" cy="783167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57149</xdr:colOff>
      <xdr:row>14</xdr:row>
      <xdr:rowOff>10585</xdr:rowOff>
    </xdr:from>
    <xdr:to>
      <xdr:col>20</xdr:col>
      <xdr:colOff>232833</xdr:colOff>
      <xdr:row>26</xdr:row>
      <xdr:rowOff>63501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7857066" y="1767418"/>
          <a:ext cx="1943100" cy="127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158693" y="3083983"/>
          <a:ext cx="1351492" cy="277319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2477222" y="583671"/>
          <a:ext cx="185736" cy="2728219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2473028" y="3459590"/>
          <a:ext cx="168764" cy="8905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881658" y="583670"/>
          <a:ext cx="188381" cy="272944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22" name="509E90DE-D33A-4B73-84C4-A889E624BD6D" descr="AD192A39-23FB-44DF-BCD6-732945221056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9800167" y="4026327"/>
          <a:ext cx="2899834" cy="947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23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05249" y="524809"/>
          <a:ext cx="356657" cy="714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53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20066" y="1926042"/>
          <a:ext cx="356657" cy="714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54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03133" y="3390776"/>
          <a:ext cx="356657" cy="714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55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886200" y="4400426"/>
          <a:ext cx="356657" cy="714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140073</xdr:rowOff>
    </xdr:to>
    <xdr:grpSp>
      <xdr:nvGrpSpPr>
        <xdr:cNvPr id="17" name="16 Grup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14528800" cy="538006"/>
          <a:chOff x="0" y="0"/>
          <a:chExt cx="13885333" cy="542240"/>
        </a:xfrm>
      </xdr:grpSpPr>
      <xdr:pic>
        <xdr:nvPicPr>
          <xdr:cNvPr id="68" name="67 Imagen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61" name="60 Imagen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224984" y="11206"/>
            <a:ext cx="6140317" cy="531034"/>
          </a:xfrm>
          <a:prstGeom prst="rect">
            <a:avLst/>
          </a:prstGeom>
        </xdr:spPr>
      </xdr:pic>
      <xdr:pic>
        <xdr:nvPicPr>
          <xdr:cNvPr id="63" name="62 Imagen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64" name="63 Imagen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62" name="61 CuadroTexto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1362898" y="135247"/>
            <a:ext cx="8151012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- Cartera Comercial</a:t>
            </a:r>
          </a:p>
        </xdr:txBody>
      </xdr:sp>
    </xdr:grpSp>
    <xdr:clientData/>
  </xdr:twoCellAnchor>
  <xdr:twoCellAnchor>
    <xdr:from>
      <xdr:col>0</xdr:col>
      <xdr:colOff>105834</xdr:colOff>
      <xdr:row>1</xdr:row>
      <xdr:rowOff>31749</xdr:rowOff>
    </xdr:from>
    <xdr:to>
      <xdr:col>0</xdr:col>
      <xdr:colOff>529166</xdr:colOff>
      <xdr:row>2</xdr:row>
      <xdr:rowOff>52915</xdr:rowOff>
    </xdr:to>
    <xdr:sp macro="" textlink="">
      <xdr:nvSpPr>
        <xdr:cNvPr id="20" name="19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 rot="10800000">
          <a:off x="105834" y="116416"/>
          <a:ext cx="423332" cy="338666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31751</xdr:colOff>
      <xdr:row>30</xdr:row>
      <xdr:rowOff>115358</xdr:rowOff>
    </xdr:from>
    <xdr:to>
      <xdr:col>20</xdr:col>
      <xdr:colOff>72111</xdr:colOff>
      <xdr:row>36</xdr:row>
      <xdr:rowOff>73025</xdr:rowOff>
    </xdr:to>
    <xdr:sp macro="" textlink="">
      <xdr:nvSpPr>
        <xdr:cNvPr id="30" name="29 Rectángulo redondead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9609668" y="3470275"/>
          <a:ext cx="125026" cy="846667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21166</xdr:colOff>
      <xdr:row>38</xdr:row>
      <xdr:rowOff>2117</xdr:rowOff>
    </xdr:from>
    <xdr:to>
      <xdr:col>20</xdr:col>
      <xdr:colOff>74084</xdr:colOff>
      <xdr:row>43</xdr:row>
      <xdr:rowOff>2117</xdr:rowOff>
    </xdr:to>
    <xdr:sp macro="" textlink="">
      <xdr:nvSpPr>
        <xdr:cNvPr id="31" name="30 Rectángulo redondead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9599083" y="4457700"/>
          <a:ext cx="137584" cy="783167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253129</xdr:colOff>
      <xdr:row>31</xdr:row>
      <xdr:rowOff>3175</xdr:rowOff>
    </xdr:from>
    <xdr:to>
      <xdr:col>21</xdr:col>
      <xdr:colOff>55177</xdr:colOff>
      <xdr:row>37</xdr:row>
      <xdr:rowOff>3175</xdr:rowOff>
    </xdr:to>
    <xdr:sp macro="" textlink="">
      <xdr:nvSpPr>
        <xdr:cNvPr id="32" name="31 Rectángulo redondead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10032129" y="3474508"/>
          <a:ext cx="140715" cy="846667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38" name="37 Grup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1329266" y="855133"/>
          <a:ext cx="637117" cy="4171949"/>
          <a:chOff x="1373716" y="941916"/>
          <a:chExt cx="637117" cy="4203699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40" name="39 Elipse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41" name="40 Elipse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42" name="41 Elipse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493184</xdr:colOff>
      <xdr:row>43</xdr:row>
      <xdr:rowOff>15873</xdr:rowOff>
    </xdr:from>
    <xdr:to>
      <xdr:col>30</xdr:col>
      <xdr:colOff>0</xdr:colOff>
      <xdr:row>45</xdr:row>
      <xdr:rowOff>0</xdr:rowOff>
    </xdr:to>
    <xdr:sp macro="" textlink="">
      <xdr:nvSpPr>
        <xdr:cNvPr id="33" name="32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12547601" y="5254623"/>
          <a:ext cx="1602316" cy="248710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362291" y="676276"/>
          <a:ext cx="109408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3</xdr:row>
      <xdr:rowOff>2598</xdr:rowOff>
    </xdr:from>
    <xdr:to>
      <xdr:col>20</xdr:col>
      <xdr:colOff>76932</xdr:colOff>
      <xdr:row>12</xdr:row>
      <xdr:rowOff>6738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505950" y="678873"/>
          <a:ext cx="153132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376145" y="1714500"/>
          <a:ext cx="100605" cy="168637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764992" y="1714500"/>
          <a:ext cx="146957" cy="1687436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48879" y="3516842"/>
          <a:ext cx="132248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13994</xdr:colOff>
      <xdr:row>31</xdr:row>
      <xdr:rowOff>0</xdr:rowOff>
    </xdr:from>
    <xdr:to>
      <xdr:col>20</xdr:col>
      <xdr:colOff>90786</xdr:colOff>
      <xdr:row>37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519944" y="3514725"/>
          <a:ext cx="152992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338574" y="4497917"/>
          <a:ext cx="138176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21104</xdr:colOff>
      <xdr:row>38</xdr:row>
      <xdr:rowOff>0</xdr:rowOff>
    </xdr:from>
    <xdr:to>
      <xdr:col>20</xdr:col>
      <xdr:colOff>105833</xdr:colOff>
      <xdr:row>43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9527054" y="4495800"/>
          <a:ext cx="160929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57149</xdr:colOff>
      <xdr:row>13</xdr:row>
      <xdr:rowOff>52916</xdr:rowOff>
    </xdr:from>
    <xdr:to>
      <xdr:col>20</xdr:col>
      <xdr:colOff>232833</xdr:colOff>
      <xdr:row>26</xdr:row>
      <xdr:rowOff>123110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7800974" y="1767416"/>
          <a:ext cx="2014009" cy="1337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092018" y="3179233"/>
          <a:ext cx="1351492" cy="277319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18</xdr:col>
      <xdr:colOff>476250</xdr:colOff>
      <xdr:row>30</xdr:row>
      <xdr:rowOff>56092</xdr:rowOff>
    </xdr:from>
    <xdr:to>
      <xdr:col>18</xdr:col>
      <xdr:colOff>1085850</xdr:colOff>
      <xdr:row>31</xdr:row>
      <xdr:rowOff>56092</xdr:rowOff>
    </xdr:to>
    <xdr:sp macro="" textlink="">
      <xdr:nvSpPr>
        <xdr:cNvPr id="12" name="11 Triángulo isósceles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448675" y="3456517"/>
          <a:ext cx="609600" cy="114300"/>
        </a:xfrm>
        <a:prstGeom prst="triangle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254000</xdr:colOff>
      <xdr:row>31</xdr:row>
      <xdr:rowOff>896</xdr:rowOff>
    </xdr:from>
    <xdr:to>
      <xdr:col>21</xdr:col>
      <xdr:colOff>62895</xdr:colOff>
      <xdr:row>37</xdr:row>
      <xdr:rowOff>5603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836150" y="3515621"/>
          <a:ext cx="142270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2410547" y="678921"/>
          <a:ext cx="185736" cy="2728219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2406353" y="3516740"/>
          <a:ext cx="168764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814983" y="678920"/>
          <a:ext cx="188381" cy="272944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9730317" y="4367110"/>
          <a:ext cx="2887134" cy="940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18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8166" y="703667"/>
          <a:ext cx="386290" cy="718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23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72983" y="2104900"/>
          <a:ext cx="386290" cy="720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24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6050" y="3540001"/>
          <a:ext cx="386290" cy="67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25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39117" y="4498851"/>
          <a:ext cx="386290" cy="715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140073</xdr:rowOff>
    </xdr:to>
    <xdr:grpSp>
      <xdr:nvGrpSpPr>
        <xdr:cNvPr id="26" name="25 Grupo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0" y="0"/>
          <a:ext cx="14469533" cy="538006"/>
          <a:chOff x="0" y="0"/>
          <a:chExt cx="13885333" cy="542240"/>
        </a:xfrm>
      </xdr:grpSpPr>
      <xdr:pic>
        <xdr:nvPicPr>
          <xdr:cNvPr id="27" name="26 Imagen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28" name="27 Imagen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224984" y="11206"/>
            <a:ext cx="6140317" cy="531034"/>
          </a:xfrm>
          <a:prstGeom prst="rect">
            <a:avLst/>
          </a:prstGeom>
        </xdr:spPr>
      </xdr:pic>
      <xdr:pic>
        <xdr:nvPicPr>
          <xdr:cNvPr id="29" name="28 Imagen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30" name="29 Imagen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31" name="30 CuadroTexto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/>
        </xdr:nvSpPr>
        <xdr:spPr>
          <a:xfrm>
            <a:off x="1362898" y="135247"/>
            <a:ext cx="8151012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- Pyme Preferente</a:t>
            </a:r>
          </a:p>
        </xdr:txBody>
      </xdr:sp>
    </xdr:grpSp>
    <xdr:clientData/>
  </xdr:twoCellAnchor>
  <xdr:twoCellAnchor>
    <xdr:from>
      <xdr:col>0</xdr:col>
      <xdr:colOff>95250</xdr:colOff>
      <xdr:row>1</xdr:row>
      <xdr:rowOff>31750</xdr:rowOff>
    </xdr:from>
    <xdr:to>
      <xdr:col>0</xdr:col>
      <xdr:colOff>518582</xdr:colOff>
      <xdr:row>2</xdr:row>
      <xdr:rowOff>52916</xdr:rowOff>
    </xdr:to>
    <xdr:sp macro="" textlink="">
      <xdr:nvSpPr>
        <xdr:cNvPr id="32" name="31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 rot="10800000">
          <a:off x="95250" y="116417"/>
          <a:ext cx="423332" cy="338666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38" name="37 Grupo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1329266" y="838200"/>
          <a:ext cx="637117" cy="4197349"/>
          <a:chOff x="1373716" y="941916"/>
          <a:chExt cx="637117" cy="4203699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40" name="39 Elipse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41" name="40 Elipse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42" name="41 Elipse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493184</xdr:colOff>
      <xdr:row>43</xdr:row>
      <xdr:rowOff>216957</xdr:rowOff>
    </xdr:from>
    <xdr:to>
      <xdr:col>30</xdr:col>
      <xdr:colOff>0</xdr:colOff>
      <xdr:row>45</xdr:row>
      <xdr:rowOff>0</xdr:rowOff>
    </xdr:to>
    <xdr:sp macro="" textlink="">
      <xdr:nvSpPr>
        <xdr:cNvPr id="34" name="33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2484101" y="5466290"/>
          <a:ext cx="1602316" cy="248710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540D6781-4466-42DF-A4C4-3D5198D47634}"/>
            </a:ext>
          </a:extLst>
        </xdr:cNvPr>
        <xdr:cNvSpPr/>
      </xdr:nvSpPr>
      <xdr:spPr>
        <a:xfrm>
          <a:off x="4476591" y="632461"/>
          <a:ext cx="99883" cy="933780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3</xdr:row>
      <xdr:rowOff>2598</xdr:rowOff>
    </xdr:from>
    <xdr:to>
      <xdr:col>20</xdr:col>
      <xdr:colOff>76932</xdr:colOff>
      <xdr:row>12</xdr:row>
      <xdr:rowOff>6738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70015844-C82F-4563-B1A2-5784EB8DB189}"/>
            </a:ext>
          </a:extLst>
        </xdr:cNvPr>
        <xdr:cNvSpPr/>
      </xdr:nvSpPr>
      <xdr:spPr>
        <a:xfrm>
          <a:off x="9806940" y="635058"/>
          <a:ext cx="153132" cy="933780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8F6B7574-C9CC-4B52-9191-22087361B0BE}"/>
            </a:ext>
          </a:extLst>
        </xdr:cNvPr>
        <xdr:cNvSpPr/>
      </xdr:nvSpPr>
      <xdr:spPr>
        <a:xfrm>
          <a:off x="4490445" y="1653540"/>
          <a:ext cx="89175" cy="166351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40A8C764-D5CB-448A-BA5A-9973016046EF}"/>
            </a:ext>
          </a:extLst>
        </xdr:cNvPr>
        <xdr:cNvSpPr/>
      </xdr:nvSpPr>
      <xdr:spPr>
        <a:xfrm>
          <a:off x="8006927" y="1653540"/>
          <a:ext cx="148862" cy="1662671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F9CB1743-E298-4783-A4BB-90E65B5996D7}"/>
            </a:ext>
          </a:extLst>
        </xdr:cNvPr>
        <xdr:cNvSpPr/>
      </xdr:nvSpPr>
      <xdr:spPr>
        <a:xfrm>
          <a:off x="4463179" y="3431117"/>
          <a:ext cx="120818" cy="830580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13994</xdr:colOff>
      <xdr:row>31</xdr:row>
      <xdr:rowOff>0</xdr:rowOff>
    </xdr:from>
    <xdr:to>
      <xdr:col>20</xdr:col>
      <xdr:colOff>90786</xdr:colOff>
      <xdr:row>37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896831C5-E13F-49A8-A974-C5BE6D600C9C}"/>
            </a:ext>
          </a:extLst>
        </xdr:cNvPr>
        <xdr:cNvSpPr/>
      </xdr:nvSpPr>
      <xdr:spPr>
        <a:xfrm>
          <a:off x="9820934" y="3429000"/>
          <a:ext cx="152992" cy="830580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6401E00E-A7FB-4BF4-8605-AF8640EB23EE}"/>
            </a:ext>
          </a:extLst>
        </xdr:cNvPr>
        <xdr:cNvSpPr/>
      </xdr:nvSpPr>
      <xdr:spPr>
        <a:xfrm>
          <a:off x="4452874" y="4391237"/>
          <a:ext cx="126746" cy="784860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21104</xdr:colOff>
      <xdr:row>38</xdr:row>
      <xdr:rowOff>0</xdr:rowOff>
    </xdr:from>
    <xdr:to>
      <xdr:col>20</xdr:col>
      <xdr:colOff>105833</xdr:colOff>
      <xdr:row>43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7A06DD2C-15BD-41DE-912B-C6F30BD95E00}"/>
            </a:ext>
          </a:extLst>
        </xdr:cNvPr>
        <xdr:cNvSpPr/>
      </xdr:nvSpPr>
      <xdr:spPr>
        <a:xfrm>
          <a:off x="9828044" y="4389120"/>
          <a:ext cx="160929" cy="784860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57149</xdr:colOff>
      <xdr:row>13</xdr:row>
      <xdr:rowOff>52916</xdr:rowOff>
    </xdr:from>
    <xdr:to>
      <xdr:col>20</xdr:col>
      <xdr:colOff>232833</xdr:colOff>
      <xdr:row>26</xdr:row>
      <xdr:rowOff>123110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330CE7E7-AC05-4F92-9CC7-37B839F2B4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8042909" y="1706456"/>
          <a:ext cx="2073064" cy="1319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7A6DE3F5-2251-4D3C-933D-E5868E3FCC0B}"/>
            </a:ext>
          </a:extLst>
        </xdr:cNvPr>
        <xdr:cNvSpPr/>
      </xdr:nvSpPr>
      <xdr:spPr>
        <a:xfrm>
          <a:off x="8349193" y="3099223"/>
          <a:ext cx="1351492" cy="271604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18</xdr:col>
      <xdr:colOff>476250</xdr:colOff>
      <xdr:row>30</xdr:row>
      <xdr:rowOff>56092</xdr:rowOff>
    </xdr:from>
    <xdr:to>
      <xdr:col>18</xdr:col>
      <xdr:colOff>1085850</xdr:colOff>
      <xdr:row>31</xdr:row>
      <xdr:rowOff>56092</xdr:rowOff>
    </xdr:to>
    <xdr:sp macro="" textlink="">
      <xdr:nvSpPr>
        <xdr:cNvPr id="12" name="11 Triángulo isósceles">
          <a:extLst>
            <a:ext uri="{FF2B5EF4-FFF2-40B4-BE49-F238E27FC236}">
              <a16:creationId xmlns:a16="http://schemas.microsoft.com/office/drawing/2014/main" id="{C63DBFD5-E3B0-4540-B7CA-35D9350A8C0C}"/>
            </a:ext>
          </a:extLst>
        </xdr:cNvPr>
        <xdr:cNvSpPr/>
      </xdr:nvSpPr>
      <xdr:spPr>
        <a:xfrm>
          <a:off x="8705850" y="3370792"/>
          <a:ext cx="609600" cy="114300"/>
        </a:xfrm>
        <a:prstGeom prst="triangle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254000</xdr:colOff>
      <xdr:row>31</xdr:row>
      <xdr:rowOff>896</xdr:rowOff>
    </xdr:from>
    <xdr:to>
      <xdr:col>21</xdr:col>
      <xdr:colOff>62895</xdr:colOff>
      <xdr:row>37</xdr:row>
      <xdr:rowOff>5603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2614E9D-B424-4EF0-9221-AA3725E23602}"/>
            </a:ext>
          </a:extLst>
        </xdr:cNvPr>
        <xdr:cNvSpPr/>
      </xdr:nvSpPr>
      <xdr:spPr>
        <a:xfrm>
          <a:off x="10137140" y="3429896"/>
          <a:ext cx="151795" cy="835287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7BAAD53B-23CB-4F2A-9C41-BA400722B8A2}"/>
            </a:ext>
          </a:extLst>
        </xdr:cNvPr>
        <xdr:cNvSpPr/>
      </xdr:nvSpPr>
      <xdr:spPr>
        <a:xfrm>
          <a:off x="12903942" y="635106"/>
          <a:ext cx="187641" cy="2686309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8A2EEFB5-CE60-4516-B021-BFF9AAA6BDC4}"/>
            </a:ext>
          </a:extLst>
        </xdr:cNvPr>
        <xdr:cNvSpPr/>
      </xdr:nvSpPr>
      <xdr:spPr>
        <a:xfrm>
          <a:off x="12899748" y="3431015"/>
          <a:ext cx="170669" cy="835287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5F453FC3-F00F-4AE8-AD5D-84E0876590D2}"/>
            </a:ext>
          </a:extLst>
        </xdr:cNvPr>
        <xdr:cNvSpPr/>
      </xdr:nvSpPr>
      <xdr:spPr>
        <a:xfrm>
          <a:off x="10115973" y="635105"/>
          <a:ext cx="199811" cy="268753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EB95D28A-F0B1-40BE-9C0F-35BFA3F644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10031307" y="4264240"/>
          <a:ext cx="3081444" cy="930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18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28C22424-38C8-4502-A42C-24ECD3F0D8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068656" y="659852"/>
          <a:ext cx="390100" cy="703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19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2E8FB0E9-2A66-4B5A-840C-A0DACB0F87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083473" y="2045845"/>
          <a:ext cx="390100" cy="697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20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3AF0A34E-5C5A-4F57-B7AB-393744FB26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066540" y="3454276"/>
          <a:ext cx="390100" cy="664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21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DA2FA012-3CC9-4AD7-8542-1A990C2E1A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049607" y="4390266"/>
          <a:ext cx="390100" cy="713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140073</xdr:rowOff>
    </xdr:to>
    <xdr:grpSp>
      <xdr:nvGrpSpPr>
        <xdr:cNvPr id="22" name="25 Grupo">
          <a:extLst>
            <a:ext uri="{FF2B5EF4-FFF2-40B4-BE49-F238E27FC236}">
              <a16:creationId xmlns:a16="http://schemas.microsoft.com/office/drawing/2014/main" id="{45E543BE-A4A0-438C-8957-C708CC5A9761}"/>
            </a:ext>
          </a:extLst>
        </xdr:cNvPr>
        <xdr:cNvGrpSpPr/>
      </xdr:nvGrpSpPr>
      <xdr:grpSpPr>
        <a:xfrm>
          <a:off x="0" y="0"/>
          <a:ext cx="14461067" cy="538006"/>
          <a:chOff x="0" y="0"/>
          <a:chExt cx="13885333" cy="542240"/>
        </a:xfrm>
      </xdr:grpSpPr>
      <xdr:pic>
        <xdr:nvPicPr>
          <xdr:cNvPr id="23" name="26 Imagen">
            <a:extLst>
              <a:ext uri="{FF2B5EF4-FFF2-40B4-BE49-F238E27FC236}">
                <a16:creationId xmlns:a16="http://schemas.microsoft.com/office/drawing/2014/main" id="{71584D28-C7F7-D770-1BF8-E4A54370045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24" name="27 Imagen">
            <a:extLst>
              <a:ext uri="{FF2B5EF4-FFF2-40B4-BE49-F238E27FC236}">
                <a16:creationId xmlns:a16="http://schemas.microsoft.com/office/drawing/2014/main" id="{AD730F5F-3F41-9211-D7B5-A15B13B9CA6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224984" y="11206"/>
            <a:ext cx="6140317" cy="531034"/>
          </a:xfrm>
          <a:prstGeom prst="rect">
            <a:avLst/>
          </a:prstGeom>
        </xdr:spPr>
      </xdr:pic>
      <xdr:pic>
        <xdr:nvPicPr>
          <xdr:cNvPr id="25" name="28 Imagen">
            <a:extLst>
              <a:ext uri="{FF2B5EF4-FFF2-40B4-BE49-F238E27FC236}">
                <a16:creationId xmlns:a16="http://schemas.microsoft.com/office/drawing/2014/main" id="{72213D76-A658-6676-2A24-0D8D3DB5AA4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26" name="29 Imagen">
            <a:extLst>
              <a:ext uri="{FF2B5EF4-FFF2-40B4-BE49-F238E27FC236}">
                <a16:creationId xmlns:a16="http://schemas.microsoft.com/office/drawing/2014/main" id="{EC5E7897-83C4-4F7F-6B47-AFA3FCB633D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27" name="30 CuadroTexto">
            <a:extLst>
              <a:ext uri="{FF2B5EF4-FFF2-40B4-BE49-F238E27FC236}">
                <a16:creationId xmlns:a16="http://schemas.microsoft.com/office/drawing/2014/main" id="{C73D8DE9-E9EC-A0CF-21F5-133BEC753535}"/>
              </a:ext>
            </a:extLst>
          </xdr:cNvPr>
          <xdr:cNvSpPr txBox="1"/>
        </xdr:nvSpPr>
        <xdr:spPr>
          <a:xfrm>
            <a:off x="1362898" y="135247"/>
            <a:ext cx="8151012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-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Microcrédito</a:t>
            </a:r>
            <a:endPara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105833</xdr:colOff>
      <xdr:row>1</xdr:row>
      <xdr:rowOff>21166</xdr:rowOff>
    </xdr:from>
    <xdr:to>
      <xdr:col>0</xdr:col>
      <xdr:colOff>529165</xdr:colOff>
      <xdr:row>2</xdr:row>
      <xdr:rowOff>42332</xdr:rowOff>
    </xdr:to>
    <xdr:sp macro="" textlink="">
      <xdr:nvSpPr>
        <xdr:cNvPr id="28" name="31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17F4EA4-A279-46F4-B386-E311B036B46A}"/>
            </a:ext>
          </a:extLst>
        </xdr:cNvPr>
        <xdr:cNvSpPr/>
      </xdr:nvSpPr>
      <xdr:spPr>
        <a:xfrm rot="10800000">
          <a:off x="105833" y="104986"/>
          <a:ext cx="423332" cy="333586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29" name="37 Grupo">
          <a:extLst>
            <a:ext uri="{FF2B5EF4-FFF2-40B4-BE49-F238E27FC236}">
              <a16:creationId xmlns:a16="http://schemas.microsoft.com/office/drawing/2014/main" id="{28DB1BB7-420D-4B8E-8AF6-AA2DD97A27AB}"/>
            </a:ext>
          </a:extLst>
        </xdr:cNvPr>
        <xdr:cNvGrpSpPr/>
      </xdr:nvGrpSpPr>
      <xdr:grpSpPr>
        <a:xfrm>
          <a:off x="1329266" y="838200"/>
          <a:ext cx="637117" cy="4197349"/>
          <a:chOff x="1373716" y="941916"/>
          <a:chExt cx="637117" cy="4203699"/>
        </a:xfrm>
      </xdr:grpSpPr>
      <xdr:sp macro="" textlink="">
        <xdr:nvSpPr>
          <xdr:cNvPr id="30" name="38 Elipse">
            <a:extLst>
              <a:ext uri="{FF2B5EF4-FFF2-40B4-BE49-F238E27FC236}">
                <a16:creationId xmlns:a16="http://schemas.microsoft.com/office/drawing/2014/main" id="{9F217D90-40CA-02FD-4CB8-54540E0DBA09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31" name="39 Elipse">
            <a:extLst>
              <a:ext uri="{FF2B5EF4-FFF2-40B4-BE49-F238E27FC236}">
                <a16:creationId xmlns:a16="http://schemas.microsoft.com/office/drawing/2014/main" id="{ACAB46A7-1E0F-9324-1B95-27E57BB38444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32" name="40 Elipse">
            <a:extLst>
              <a:ext uri="{FF2B5EF4-FFF2-40B4-BE49-F238E27FC236}">
                <a16:creationId xmlns:a16="http://schemas.microsoft.com/office/drawing/2014/main" id="{53D62EC4-D01F-9E3F-EF80-5FD7DA9FFB35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33" name="41 Elipse">
            <a:extLst>
              <a:ext uri="{FF2B5EF4-FFF2-40B4-BE49-F238E27FC236}">
                <a16:creationId xmlns:a16="http://schemas.microsoft.com/office/drawing/2014/main" id="{9DD4C9A2-7239-AE56-3DA6-C6C8AA286880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493184</xdr:colOff>
      <xdr:row>43</xdr:row>
      <xdr:rowOff>216957</xdr:rowOff>
    </xdr:from>
    <xdr:to>
      <xdr:col>30</xdr:col>
      <xdr:colOff>0</xdr:colOff>
      <xdr:row>45</xdr:row>
      <xdr:rowOff>0</xdr:rowOff>
    </xdr:to>
    <xdr:sp macro="" textlink="">
      <xdr:nvSpPr>
        <xdr:cNvPr id="34" name="33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5579E82-230B-4AE5-972E-AA2DE02C89CF}"/>
            </a:ext>
          </a:extLst>
        </xdr:cNvPr>
        <xdr:cNvSpPr/>
      </xdr:nvSpPr>
      <xdr:spPr>
        <a:xfrm>
          <a:off x="12791864" y="5390937"/>
          <a:ext cx="1640416" cy="240243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362291" y="676276"/>
          <a:ext cx="109408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3</xdr:row>
      <xdr:rowOff>2598</xdr:rowOff>
    </xdr:from>
    <xdr:to>
      <xdr:col>20</xdr:col>
      <xdr:colOff>76932</xdr:colOff>
      <xdr:row>12</xdr:row>
      <xdr:rowOff>6738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505950" y="678873"/>
          <a:ext cx="153132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376145" y="1714500"/>
          <a:ext cx="100605" cy="168637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764992" y="1714500"/>
          <a:ext cx="146957" cy="1687436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348879" y="3516842"/>
          <a:ext cx="132248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13994</xdr:colOff>
      <xdr:row>31</xdr:row>
      <xdr:rowOff>0</xdr:rowOff>
    </xdr:from>
    <xdr:to>
      <xdr:col>20</xdr:col>
      <xdr:colOff>90786</xdr:colOff>
      <xdr:row>37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519944" y="3514725"/>
          <a:ext cx="152992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338574" y="4497917"/>
          <a:ext cx="138176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21104</xdr:colOff>
      <xdr:row>38</xdr:row>
      <xdr:rowOff>0</xdr:rowOff>
    </xdr:from>
    <xdr:to>
      <xdr:col>20</xdr:col>
      <xdr:colOff>105833</xdr:colOff>
      <xdr:row>43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9527054" y="4495800"/>
          <a:ext cx="160929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57149</xdr:colOff>
      <xdr:row>13</xdr:row>
      <xdr:rowOff>52916</xdr:rowOff>
    </xdr:from>
    <xdr:to>
      <xdr:col>20</xdr:col>
      <xdr:colOff>232833</xdr:colOff>
      <xdr:row>26</xdr:row>
      <xdr:rowOff>123110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7800974" y="1767416"/>
          <a:ext cx="2014009" cy="1337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092018" y="3179233"/>
          <a:ext cx="1351492" cy="277319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18</xdr:col>
      <xdr:colOff>476250</xdr:colOff>
      <xdr:row>30</xdr:row>
      <xdr:rowOff>56092</xdr:rowOff>
    </xdr:from>
    <xdr:to>
      <xdr:col>18</xdr:col>
      <xdr:colOff>1085850</xdr:colOff>
      <xdr:row>31</xdr:row>
      <xdr:rowOff>56092</xdr:rowOff>
    </xdr:to>
    <xdr:sp macro="" textlink="">
      <xdr:nvSpPr>
        <xdr:cNvPr id="12" name="11 Triángulo isóscele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448675" y="3456517"/>
          <a:ext cx="609600" cy="114300"/>
        </a:xfrm>
        <a:prstGeom prst="triangle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254000</xdr:colOff>
      <xdr:row>31</xdr:row>
      <xdr:rowOff>896</xdr:rowOff>
    </xdr:from>
    <xdr:to>
      <xdr:col>21</xdr:col>
      <xdr:colOff>62895</xdr:colOff>
      <xdr:row>37</xdr:row>
      <xdr:rowOff>5603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9836150" y="3515621"/>
          <a:ext cx="142270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2410547" y="678921"/>
          <a:ext cx="185736" cy="2728219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2406353" y="3516740"/>
          <a:ext cx="168764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9814983" y="678920"/>
          <a:ext cx="188381" cy="272944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9730317" y="4367110"/>
          <a:ext cx="2887134" cy="940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18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8166" y="703667"/>
          <a:ext cx="386290" cy="718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23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72983" y="2104900"/>
          <a:ext cx="386290" cy="720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24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6050" y="3540001"/>
          <a:ext cx="386290" cy="67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25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39117" y="4498851"/>
          <a:ext cx="386290" cy="715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140073</xdr:rowOff>
    </xdr:to>
    <xdr:grpSp>
      <xdr:nvGrpSpPr>
        <xdr:cNvPr id="26" name="25 Grupo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0" y="0"/>
          <a:ext cx="14461067" cy="538006"/>
          <a:chOff x="0" y="0"/>
          <a:chExt cx="13885333" cy="542240"/>
        </a:xfrm>
      </xdr:grpSpPr>
      <xdr:pic>
        <xdr:nvPicPr>
          <xdr:cNvPr id="27" name="26 Imagen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28" name="27 Imagen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224984" y="11206"/>
            <a:ext cx="6140317" cy="531034"/>
          </a:xfrm>
          <a:prstGeom prst="rect">
            <a:avLst/>
          </a:prstGeom>
        </xdr:spPr>
      </xdr:pic>
      <xdr:pic>
        <xdr:nvPicPr>
          <xdr:cNvPr id="29" name="28 Imagen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30" name="29 Imagen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31" name="30 CuadroTexto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SpPr txBox="1"/>
        </xdr:nvSpPr>
        <xdr:spPr>
          <a:xfrm>
            <a:off x="1362898" y="135247"/>
            <a:ext cx="8151012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-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Microcrédito</a:t>
            </a:r>
            <a:endPara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105833</xdr:colOff>
      <xdr:row>1</xdr:row>
      <xdr:rowOff>21166</xdr:rowOff>
    </xdr:from>
    <xdr:to>
      <xdr:col>0</xdr:col>
      <xdr:colOff>529165</xdr:colOff>
      <xdr:row>2</xdr:row>
      <xdr:rowOff>42332</xdr:rowOff>
    </xdr:to>
    <xdr:sp macro="" textlink="">
      <xdr:nvSpPr>
        <xdr:cNvPr id="32" name="31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 rot="10800000">
          <a:off x="105833" y="105833"/>
          <a:ext cx="423332" cy="338666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38" name="37 Grupo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1329266" y="838200"/>
          <a:ext cx="637117" cy="4197349"/>
          <a:chOff x="1373716" y="941916"/>
          <a:chExt cx="637117" cy="4203699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40" name="39 Elipse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41" name="40 Elipse"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42" name="41 Elipse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493184</xdr:colOff>
      <xdr:row>43</xdr:row>
      <xdr:rowOff>216957</xdr:rowOff>
    </xdr:from>
    <xdr:to>
      <xdr:col>30</xdr:col>
      <xdr:colOff>0</xdr:colOff>
      <xdr:row>45</xdr:row>
      <xdr:rowOff>0</xdr:rowOff>
    </xdr:to>
    <xdr:sp macro="" textlink="">
      <xdr:nvSpPr>
        <xdr:cNvPr id="34" name="33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12515851" y="5466290"/>
          <a:ext cx="1602316" cy="248710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6B74C41-1B68-494B-8EBD-A5AA4A1A7427}"/>
            </a:ext>
          </a:extLst>
        </xdr:cNvPr>
        <xdr:cNvSpPr/>
      </xdr:nvSpPr>
      <xdr:spPr>
        <a:xfrm>
          <a:off x="4476591" y="632461"/>
          <a:ext cx="99883" cy="933780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3</xdr:row>
      <xdr:rowOff>2598</xdr:rowOff>
    </xdr:from>
    <xdr:to>
      <xdr:col>20</xdr:col>
      <xdr:colOff>76932</xdr:colOff>
      <xdr:row>12</xdr:row>
      <xdr:rowOff>6738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CF9516CC-CD24-4D83-AAB6-B93E09EEC90C}"/>
            </a:ext>
          </a:extLst>
        </xdr:cNvPr>
        <xdr:cNvSpPr/>
      </xdr:nvSpPr>
      <xdr:spPr>
        <a:xfrm>
          <a:off x="9806940" y="635058"/>
          <a:ext cx="153132" cy="933780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996F6B52-BF2D-4EC2-8093-37D5E0193D3A}"/>
            </a:ext>
          </a:extLst>
        </xdr:cNvPr>
        <xdr:cNvSpPr/>
      </xdr:nvSpPr>
      <xdr:spPr>
        <a:xfrm>
          <a:off x="4490445" y="1653540"/>
          <a:ext cx="89175" cy="166351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78C0A229-1053-4D44-9C39-514AAF41FE93}"/>
            </a:ext>
          </a:extLst>
        </xdr:cNvPr>
        <xdr:cNvSpPr/>
      </xdr:nvSpPr>
      <xdr:spPr>
        <a:xfrm>
          <a:off x="8006927" y="1653540"/>
          <a:ext cx="148862" cy="1662671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61B88396-E7B5-41B8-8836-10537B40BB0C}"/>
            </a:ext>
          </a:extLst>
        </xdr:cNvPr>
        <xdr:cNvSpPr/>
      </xdr:nvSpPr>
      <xdr:spPr>
        <a:xfrm>
          <a:off x="4463179" y="3431117"/>
          <a:ext cx="120818" cy="830580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13994</xdr:colOff>
      <xdr:row>31</xdr:row>
      <xdr:rowOff>0</xdr:rowOff>
    </xdr:from>
    <xdr:to>
      <xdr:col>20</xdr:col>
      <xdr:colOff>90786</xdr:colOff>
      <xdr:row>37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3F2BA8BF-E5A4-4EF7-A57B-61EC293E8AE5}"/>
            </a:ext>
          </a:extLst>
        </xdr:cNvPr>
        <xdr:cNvSpPr/>
      </xdr:nvSpPr>
      <xdr:spPr>
        <a:xfrm>
          <a:off x="9820934" y="3429000"/>
          <a:ext cx="152992" cy="830580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46BEA358-F633-4E63-81B6-AD99A43722B9}"/>
            </a:ext>
          </a:extLst>
        </xdr:cNvPr>
        <xdr:cNvSpPr/>
      </xdr:nvSpPr>
      <xdr:spPr>
        <a:xfrm>
          <a:off x="4452874" y="4391237"/>
          <a:ext cx="126746" cy="784860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21104</xdr:colOff>
      <xdr:row>38</xdr:row>
      <xdr:rowOff>0</xdr:rowOff>
    </xdr:from>
    <xdr:to>
      <xdr:col>20</xdr:col>
      <xdr:colOff>105833</xdr:colOff>
      <xdr:row>43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5E6D478E-3117-461B-8BBE-93E5F47E5C7C}"/>
            </a:ext>
          </a:extLst>
        </xdr:cNvPr>
        <xdr:cNvSpPr/>
      </xdr:nvSpPr>
      <xdr:spPr>
        <a:xfrm>
          <a:off x="9828044" y="4389120"/>
          <a:ext cx="160929" cy="784860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57149</xdr:colOff>
      <xdr:row>13</xdr:row>
      <xdr:rowOff>52916</xdr:rowOff>
    </xdr:from>
    <xdr:to>
      <xdr:col>20</xdr:col>
      <xdr:colOff>232833</xdr:colOff>
      <xdr:row>26</xdr:row>
      <xdr:rowOff>123110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C45AD9E1-BF23-4378-84BD-1E2C563689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8042909" y="1706456"/>
          <a:ext cx="2073064" cy="1319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1B4C8324-296B-45EA-B081-E985B7DCB3CB}"/>
            </a:ext>
          </a:extLst>
        </xdr:cNvPr>
        <xdr:cNvSpPr/>
      </xdr:nvSpPr>
      <xdr:spPr>
        <a:xfrm>
          <a:off x="8349193" y="3099223"/>
          <a:ext cx="1351492" cy="271604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18</xdr:col>
      <xdr:colOff>476250</xdr:colOff>
      <xdr:row>30</xdr:row>
      <xdr:rowOff>56092</xdr:rowOff>
    </xdr:from>
    <xdr:to>
      <xdr:col>18</xdr:col>
      <xdr:colOff>1085850</xdr:colOff>
      <xdr:row>31</xdr:row>
      <xdr:rowOff>56092</xdr:rowOff>
    </xdr:to>
    <xdr:sp macro="" textlink="">
      <xdr:nvSpPr>
        <xdr:cNvPr id="12" name="11 Triángulo isósceles">
          <a:extLst>
            <a:ext uri="{FF2B5EF4-FFF2-40B4-BE49-F238E27FC236}">
              <a16:creationId xmlns:a16="http://schemas.microsoft.com/office/drawing/2014/main" id="{6F3D41BA-EB40-47A8-BEA7-98140CBDB442}"/>
            </a:ext>
          </a:extLst>
        </xdr:cNvPr>
        <xdr:cNvSpPr/>
      </xdr:nvSpPr>
      <xdr:spPr>
        <a:xfrm>
          <a:off x="8705850" y="3370792"/>
          <a:ext cx="609600" cy="114300"/>
        </a:xfrm>
        <a:prstGeom prst="triangle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254000</xdr:colOff>
      <xdr:row>31</xdr:row>
      <xdr:rowOff>896</xdr:rowOff>
    </xdr:from>
    <xdr:to>
      <xdr:col>21</xdr:col>
      <xdr:colOff>62895</xdr:colOff>
      <xdr:row>37</xdr:row>
      <xdr:rowOff>5603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5E272A10-F3EA-4B5F-B6C9-0EB8874776A7}"/>
            </a:ext>
          </a:extLst>
        </xdr:cNvPr>
        <xdr:cNvSpPr/>
      </xdr:nvSpPr>
      <xdr:spPr>
        <a:xfrm>
          <a:off x="10137140" y="3429896"/>
          <a:ext cx="151795" cy="835287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D6ABFDEA-DA45-4597-A4A2-1AD4D60D2D55}"/>
            </a:ext>
          </a:extLst>
        </xdr:cNvPr>
        <xdr:cNvSpPr/>
      </xdr:nvSpPr>
      <xdr:spPr>
        <a:xfrm>
          <a:off x="12903942" y="635106"/>
          <a:ext cx="187641" cy="2686309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B82ADAEB-CADC-41AC-9A7D-C607316456E8}"/>
            </a:ext>
          </a:extLst>
        </xdr:cNvPr>
        <xdr:cNvSpPr/>
      </xdr:nvSpPr>
      <xdr:spPr>
        <a:xfrm>
          <a:off x="12899748" y="3431015"/>
          <a:ext cx="170669" cy="835287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95BBEFE-4ACF-41FF-94FE-442FA283C2FB}"/>
            </a:ext>
          </a:extLst>
        </xdr:cNvPr>
        <xdr:cNvSpPr/>
      </xdr:nvSpPr>
      <xdr:spPr>
        <a:xfrm>
          <a:off x="10115973" y="635105"/>
          <a:ext cx="199811" cy="268753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A35D5F76-E3BC-4294-A888-B1C2751BC7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10031307" y="4264240"/>
          <a:ext cx="3081444" cy="930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18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E57B0BCA-342D-4E3B-B920-3C8B3A21D1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068656" y="659852"/>
          <a:ext cx="390100" cy="703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19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4C5DB5D1-A8D3-4D77-B0B9-D2AA614AB4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083473" y="2045845"/>
          <a:ext cx="390100" cy="697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20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C557753E-F291-4D3A-8FCF-5775724AE7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066540" y="3454276"/>
          <a:ext cx="390100" cy="664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21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9AD4B528-8266-4A12-BB7A-7E3A789BF1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049607" y="4390266"/>
          <a:ext cx="390100" cy="713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140073</xdr:rowOff>
    </xdr:to>
    <xdr:grpSp>
      <xdr:nvGrpSpPr>
        <xdr:cNvPr id="22" name="25 Grupo">
          <a:extLst>
            <a:ext uri="{FF2B5EF4-FFF2-40B4-BE49-F238E27FC236}">
              <a16:creationId xmlns:a16="http://schemas.microsoft.com/office/drawing/2014/main" id="{A283D502-C4A6-4544-A35D-26245A032E36}"/>
            </a:ext>
          </a:extLst>
        </xdr:cNvPr>
        <xdr:cNvGrpSpPr/>
      </xdr:nvGrpSpPr>
      <xdr:grpSpPr>
        <a:xfrm>
          <a:off x="0" y="0"/>
          <a:ext cx="14461067" cy="538006"/>
          <a:chOff x="0" y="0"/>
          <a:chExt cx="13885333" cy="542240"/>
        </a:xfrm>
      </xdr:grpSpPr>
      <xdr:pic>
        <xdr:nvPicPr>
          <xdr:cNvPr id="23" name="26 Imagen">
            <a:extLst>
              <a:ext uri="{FF2B5EF4-FFF2-40B4-BE49-F238E27FC236}">
                <a16:creationId xmlns:a16="http://schemas.microsoft.com/office/drawing/2014/main" id="{B9BC22E3-6DB4-275C-459F-D017BEA51E9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24" name="27 Imagen">
            <a:extLst>
              <a:ext uri="{FF2B5EF4-FFF2-40B4-BE49-F238E27FC236}">
                <a16:creationId xmlns:a16="http://schemas.microsoft.com/office/drawing/2014/main" id="{8AFEAE2D-DD0D-9A60-A2FD-043C28D31B3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224984" y="11206"/>
            <a:ext cx="6140317" cy="531034"/>
          </a:xfrm>
          <a:prstGeom prst="rect">
            <a:avLst/>
          </a:prstGeom>
        </xdr:spPr>
      </xdr:pic>
      <xdr:pic>
        <xdr:nvPicPr>
          <xdr:cNvPr id="25" name="28 Imagen">
            <a:extLst>
              <a:ext uri="{FF2B5EF4-FFF2-40B4-BE49-F238E27FC236}">
                <a16:creationId xmlns:a16="http://schemas.microsoft.com/office/drawing/2014/main" id="{BE086F5D-9991-3C01-8D8C-9B0B42DD7A7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26" name="29 Imagen">
            <a:extLst>
              <a:ext uri="{FF2B5EF4-FFF2-40B4-BE49-F238E27FC236}">
                <a16:creationId xmlns:a16="http://schemas.microsoft.com/office/drawing/2014/main" id="{4768214E-4575-573A-3801-7AADEEF46D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27" name="30 CuadroTexto">
            <a:extLst>
              <a:ext uri="{FF2B5EF4-FFF2-40B4-BE49-F238E27FC236}">
                <a16:creationId xmlns:a16="http://schemas.microsoft.com/office/drawing/2014/main" id="{1654E540-5519-6583-9E7E-DB2E3C7F7C4C}"/>
              </a:ext>
            </a:extLst>
          </xdr:cNvPr>
          <xdr:cNvSpPr txBox="1"/>
        </xdr:nvSpPr>
        <xdr:spPr>
          <a:xfrm>
            <a:off x="1362898" y="135247"/>
            <a:ext cx="8151012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-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Microcrédito</a:t>
            </a:r>
            <a:endPara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105833</xdr:colOff>
      <xdr:row>1</xdr:row>
      <xdr:rowOff>21166</xdr:rowOff>
    </xdr:from>
    <xdr:to>
      <xdr:col>0</xdr:col>
      <xdr:colOff>529165</xdr:colOff>
      <xdr:row>2</xdr:row>
      <xdr:rowOff>42332</xdr:rowOff>
    </xdr:to>
    <xdr:sp macro="" textlink="">
      <xdr:nvSpPr>
        <xdr:cNvPr id="28" name="31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36E4BE0-7027-4B84-A396-2BB8AC30A73F}"/>
            </a:ext>
          </a:extLst>
        </xdr:cNvPr>
        <xdr:cNvSpPr/>
      </xdr:nvSpPr>
      <xdr:spPr>
        <a:xfrm rot="10800000">
          <a:off x="105833" y="104986"/>
          <a:ext cx="423332" cy="333586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29" name="37 Grupo">
          <a:extLst>
            <a:ext uri="{FF2B5EF4-FFF2-40B4-BE49-F238E27FC236}">
              <a16:creationId xmlns:a16="http://schemas.microsoft.com/office/drawing/2014/main" id="{EA00C49A-D787-4B51-A7FF-2E46EB878BFC}"/>
            </a:ext>
          </a:extLst>
        </xdr:cNvPr>
        <xdr:cNvGrpSpPr/>
      </xdr:nvGrpSpPr>
      <xdr:grpSpPr>
        <a:xfrm>
          <a:off x="1329266" y="838200"/>
          <a:ext cx="637117" cy="4197349"/>
          <a:chOff x="1373716" y="941916"/>
          <a:chExt cx="637117" cy="4203699"/>
        </a:xfrm>
      </xdr:grpSpPr>
      <xdr:sp macro="" textlink="">
        <xdr:nvSpPr>
          <xdr:cNvPr id="30" name="38 Elipse">
            <a:extLst>
              <a:ext uri="{FF2B5EF4-FFF2-40B4-BE49-F238E27FC236}">
                <a16:creationId xmlns:a16="http://schemas.microsoft.com/office/drawing/2014/main" id="{92D2F885-ED82-2AE1-84E9-4AAE636D868B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31" name="39 Elipse">
            <a:extLst>
              <a:ext uri="{FF2B5EF4-FFF2-40B4-BE49-F238E27FC236}">
                <a16:creationId xmlns:a16="http://schemas.microsoft.com/office/drawing/2014/main" id="{2642EFDB-D3E3-57A1-0D7D-7A5BB0A2A55E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32" name="40 Elipse">
            <a:extLst>
              <a:ext uri="{FF2B5EF4-FFF2-40B4-BE49-F238E27FC236}">
                <a16:creationId xmlns:a16="http://schemas.microsoft.com/office/drawing/2014/main" id="{27CEFBF2-6088-76CA-31C8-E4149907E81D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33" name="41 Elipse">
            <a:extLst>
              <a:ext uri="{FF2B5EF4-FFF2-40B4-BE49-F238E27FC236}">
                <a16:creationId xmlns:a16="http://schemas.microsoft.com/office/drawing/2014/main" id="{F6FB2DCF-7FAD-EF00-4D1E-DBE447B1CA56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493184</xdr:colOff>
      <xdr:row>43</xdr:row>
      <xdr:rowOff>216957</xdr:rowOff>
    </xdr:from>
    <xdr:to>
      <xdr:col>30</xdr:col>
      <xdr:colOff>0</xdr:colOff>
      <xdr:row>45</xdr:row>
      <xdr:rowOff>0</xdr:rowOff>
    </xdr:to>
    <xdr:sp macro="" textlink="">
      <xdr:nvSpPr>
        <xdr:cNvPr id="34" name="33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1CB170A-1FC8-400D-A431-C203581272D8}"/>
            </a:ext>
          </a:extLst>
        </xdr:cNvPr>
        <xdr:cNvSpPr/>
      </xdr:nvSpPr>
      <xdr:spPr>
        <a:xfrm>
          <a:off x="12791864" y="5390937"/>
          <a:ext cx="1640416" cy="240243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362291" y="676276"/>
          <a:ext cx="109408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3</xdr:row>
      <xdr:rowOff>2598</xdr:rowOff>
    </xdr:from>
    <xdr:to>
      <xdr:col>20</xdr:col>
      <xdr:colOff>76932</xdr:colOff>
      <xdr:row>12</xdr:row>
      <xdr:rowOff>6738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505950" y="678873"/>
          <a:ext cx="153132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376145" y="1714500"/>
          <a:ext cx="100605" cy="168637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7764992" y="1714500"/>
          <a:ext cx="146957" cy="1687436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348879" y="3516842"/>
          <a:ext cx="132248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13994</xdr:colOff>
      <xdr:row>31</xdr:row>
      <xdr:rowOff>0</xdr:rowOff>
    </xdr:from>
    <xdr:to>
      <xdr:col>20</xdr:col>
      <xdr:colOff>90786</xdr:colOff>
      <xdr:row>37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9519944" y="3514725"/>
          <a:ext cx="152992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4338574" y="4497917"/>
          <a:ext cx="138176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21104</xdr:colOff>
      <xdr:row>38</xdr:row>
      <xdr:rowOff>0</xdr:rowOff>
    </xdr:from>
    <xdr:to>
      <xdr:col>20</xdr:col>
      <xdr:colOff>105833</xdr:colOff>
      <xdr:row>43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527054" y="4495800"/>
          <a:ext cx="160929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25399</xdr:colOff>
      <xdr:row>13</xdr:row>
      <xdr:rowOff>52916</xdr:rowOff>
    </xdr:from>
    <xdr:to>
      <xdr:col>20</xdr:col>
      <xdr:colOff>201083</xdr:colOff>
      <xdr:row>27</xdr:row>
      <xdr:rowOff>343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7825316" y="1735666"/>
          <a:ext cx="2006600" cy="1333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092018" y="3179233"/>
          <a:ext cx="1351492" cy="277319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18</xdr:col>
      <xdr:colOff>476250</xdr:colOff>
      <xdr:row>30</xdr:row>
      <xdr:rowOff>56092</xdr:rowOff>
    </xdr:from>
    <xdr:to>
      <xdr:col>18</xdr:col>
      <xdr:colOff>1085850</xdr:colOff>
      <xdr:row>31</xdr:row>
      <xdr:rowOff>56092</xdr:rowOff>
    </xdr:to>
    <xdr:sp macro="" textlink="">
      <xdr:nvSpPr>
        <xdr:cNvPr id="12" name="11 Triángulo isósceles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448675" y="3456517"/>
          <a:ext cx="609600" cy="114300"/>
        </a:xfrm>
        <a:prstGeom prst="triangle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254000</xdr:colOff>
      <xdr:row>31</xdr:row>
      <xdr:rowOff>896</xdr:rowOff>
    </xdr:from>
    <xdr:to>
      <xdr:col>21</xdr:col>
      <xdr:colOff>62895</xdr:colOff>
      <xdr:row>37</xdr:row>
      <xdr:rowOff>5603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9836150" y="3515621"/>
          <a:ext cx="142270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2410547" y="678921"/>
          <a:ext cx="185736" cy="2728219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12406353" y="3516740"/>
          <a:ext cx="168764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9814983" y="678920"/>
          <a:ext cx="188381" cy="272944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9730317" y="4367110"/>
          <a:ext cx="2887134" cy="940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18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8166" y="703667"/>
          <a:ext cx="386290" cy="718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23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72983" y="2104900"/>
          <a:ext cx="386290" cy="720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24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6050" y="3540001"/>
          <a:ext cx="386290" cy="67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25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39117" y="4498851"/>
          <a:ext cx="386290" cy="715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140073</xdr:rowOff>
    </xdr:to>
    <xdr:grpSp>
      <xdr:nvGrpSpPr>
        <xdr:cNvPr id="26" name="25 Grupo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0" y="0"/>
          <a:ext cx="14452600" cy="538006"/>
          <a:chOff x="0" y="0"/>
          <a:chExt cx="13885333" cy="542240"/>
        </a:xfrm>
      </xdr:grpSpPr>
      <xdr:pic>
        <xdr:nvPicPr>
          <xdr:cNvPr id="27" name="26 Imagen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28" name="27 Imagen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224984" y="11206"/>
            <a:ext cx="6140317" cy="531034"/>
          </a:xfrm>
          <a:prstGeom prst="rect">
            <a:avLst/>
          </a:prstGeom>
        </xdr:spPr>
      </xdr:pic>
      <xdr:pic>
        <xdr:nvPicPr>
          <xdr:cNvPr id="29" name="28 Imagen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30" name="29 Imagen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31" name="30 CuadroTexto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/>
        </xdr:nvSpPr>
        <xdr:spPr>
          <a:xfrm>
            <a:off x="1362898" y="135247"/>
            <a:ext cx="8151012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-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Leasing</a:t>
            </a:r>
            <a:endPara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116417</xdr:colOff>
      <xdr:row>1</xdr:row>
      <xdr:rowOff>21166</xdr:rowOff>
    </xdr:from>
    <xdr:to>
      <xdr:col>0</xdr:col>
      <xdr:colOff>539749</xdr:colOff>
      <xdr:row>2</xdr:row>
      <xdr:rowOff>42332</xdr:rowOff>
    </xdr:to>
    <xdr:sp macro="" textlink="">
      <xdr:nvSpPr>
        <xdr:cNvPr id="32" name="31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 rot="10800000">
          <a:off x="116417" y="105833"/>
          <a:ext cx="423332" cy="338666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38" name="37 Grupo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GrpSpPr/>
      </xdr:nvGrpSpPr>
      <xdr:grpSpPr>
        <a:xfrm>
          <a:off x="1329266" y="846667"/>
          <a:ext cx="637117" cy="4197349"/>
          <a:chOff x="1373716" y="941916"/>
          <a:chExt cx="637117" cy="4203699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40" name="39 Elipse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41" name="40 Elipse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42" name="41 Elipse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493184</xdr:colOff>
      <xdr:row>43</xdr:row>
      <xdr:rowOff>216957</xdr:rowOff>
    </xdr:from>
    <xdr:to>
      <xdr:col>30</xdr:col>
      <xdr:colOff>0</xdr:colOff>
      <xdr:row>45</xdr:row>
      <xdr:rowOff>0</xdr:rowOff>
    </xdr:to>
    <xdr:sp macro="" textlink="">
      <xdr:nvSpPr>
        <xdr:cNvPr id="34" name="33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12473517" y="5466290"/>
          <a:ext cx="1602316" cy="248710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62291" y="676276"/>
          <a:ext cx="109408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3</xdr:row>
      <xdr:rowOff>2598</xdr:rowOff>
    </xdr:from>
    <xdr:to>
      <xdr:col>20</xdr:col>
      <xdr:colOff>76932</xdr:colOff>
      <xdr:row>12</xdr:row>
      <xdr:rowOff>6738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505950" y="678873"/>
          <a:ext cx="153132" cy="947115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376145" y="1714500"/>
          <a:ext cx="100605" cy="1686378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7764992" y="1714500"/>
          <a:ext cx="146957" cy="1687436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348879" y="3516842"/>
          <a:ext cx="132248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13994</xdr:colOff>
      <xdr:row>31</xdr:row>
      <xdr:rowOff>0</xdr:rowOff>
    </xdr:from>
    <xdr:to>
      <xdr:col>20</xdr:col>
      <xdr:colOff>90786</xdr:colOff>
      <xdr:row>37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9519944" y="3514725"/>
          <a:ext cx="152992" cy="84772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338574" y="4497917"/>
          <a:ext cx="138176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21104</xdr:colOff>
      <xdr:row>38</xdr:row>
      <xdr:rowOff>0</xdr:rowOff>
    </xdr:from>
    <xdr:to>
      <xdr:col>20</xdr:col>
      <xdr:colOff>105833</xdr:colOff>
      <xdr:row>43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9527054" y="4495800"/>
          <a:ext cx="160929" cy="790575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57149</xdr:colOff>
      <xdr:row>13</xdr:row>
      <xdr:rowOff>52916</xdr:rowOff>
    </xdr:from>
    <xdr:to>
      <xdr:col>20</xdr:col>
      <xdr:colOff>232833</xdr:colOff>
      <xdr:row>26</xdr:row>
      <xdr:rowOff>123110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7800974" y="1767416"/>
          <a:ext cx="2014009" cy="1337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092018" y="3179233"/>
          <a:ext cx="1351492" cy="277319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18</xdr:col>
      <xdr:colOff>476250</xdr:colOff>
      <xdr:row>30</xdr:row>
      <xdr:rowOff>56092</xdr:rowOff>
    </xdr:from>
    <xdr:to>
      <xdr:col>18</xdr:col>
      <xdr:colOff>1085850</xdr:colOff>
      <xdr:row>31</xdr:row>
      <xdr:rowOff>56092</xdr:rowOff>
    </xdr:to>
    <xdr:sp macro="" textlink="">
      <xdr:nvSpPr>
        <xdr:cNvPr id="12" name="11 Triángulo isósceles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448675" y="3456517"/>
          <a:ext cx="609600" cy="114300"/>
        </a:xfrm>
        <a:prstGeom prst="triangle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254000</xdr:colOff>
      <xdr:row>31</xdr:row>
      <xdr:rowOff>896</xdr:rowOff>
    </xdr:from>
    <xdr:to>
      <xdr:col>21</xdr:col>
      <xdr:colOff>62895</xdr:colOff>
      <xdr:row>37</xdr:row>
      <xdr:rowOff>5603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9836150" y="3515621"/>
          <a:ext cx="142270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12410547" y="678921"/>
          <a:ext cx="185736" cy="2728219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12406353" y="3516740"/>
          <a:ext cx="168764" cy="85243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9814983" y="678920"/>
          <a:ext cx="188381" cy="272944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9730317" y="4367110"/>
          <a:ext cx="2887134" cy="940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18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8166" y="703667"/>
          <a:ext cx="386290" cy="718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19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72983" y="2104900"/>
          <a:ext cx="386290" cy="720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20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56050" y="3540001"/>
          <a:ext cx="386290" cy="67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21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3939117" y="4498851"/>
          <a:ext cx="386290" cy="715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21166</xdr:colOff>
      <xdr:row>0</xdr:row>
      <xdr:rowOff>0</xdr:rowOff>
    </xdr:from>
    <xdr:to>
      <xdr:col>29</xdr:col>
      <xdr:colOff>1439334</xdr:colOff>
      <xdr:row>2</xdr:row>
      <xdr:rowOff>95250</xdr:rowOff>
    </xdr:to>
    <xdr:grpSp>
      <xdr:nvGrpSpPr>
        <xdr:cNvPr id="22" name="21 Grup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pSpPr/>
      </xdr:nvGrpSpPr>
      <xdr:grpSpPr>
        <a:xfrm>
          <a:off x="21166" y="0"/>
          <a:ext cx="14397568" cy="654050"/>
          <a:chOff x="0" y="0"/>
          <a:chExt cx="13853600" cy="557741"/>
        </a:xfrm>
      </xdr:grpSpPr>
      <xdr:pic>
        <xdr:nvPicPr>
          <xdr:cNvPr id="23" name="22 Imagen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47684" y="0"/>
            <a:ext cx="5005916" cy="539749"/>
          </a:xfrm>
          <a:prstGeom prst="rect">
            <a:avLst/>
          </a:prstGeom>
        </xdr:spPr>
      </xdr:pic>
      <xdr:pic>
        <xdr:nvPicPr>
          <xdr:cNvPr id="24" name="23 Imagen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414306" y="47189"/>
            <a:ext cx="6107856" cy="447242"/>
          </a:xfrm>
          <a:prstGeom prst="rect">
            <a:avLst/>
          </a:prstGeom>
        </xdr:spPr>
      </xdr:pic>
      <xdr:pic>
        <xdr:nvPicPr>
          <xdr:cNvPr id="25" name="24 Imagen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26" name="25 Imagen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27" name="26 CuadroTexto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 txBox="1"/>
        </xdr:nvSpPr>
        <xdr:spPr>
          <a:xfrm>
            <a:off x="1362899" y="77941"/>
            <a:ext cx="6530818" cy="479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endPara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  <a:p>
            <a:pPr algn="l"/>
            <a:endParaRPr lang="es-CO" sz="200" b="1" baseline="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  <a:p>
            <a:pPr algn="l"/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Emprendimiento de Alto Impacto</a:t>
            </a:r>
            <a:endPara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126999</xdr:colOff>
      <xdr:row>1</xdr:row>
      <xdr:rowOff>31749</xdr:rowOff>
    </xdr:from>
    <xdr:to>
      <xdr:col>0</xdr:col>
      <xdr:colOff>539748</xdr:colOff>
      <xdr:row>1</xdr:row>
      <xdr:rowOff>433916</xdr:rowOff>
    </xdr:to>
    <xdr:sp macro="" textlink="">
      <xdr:nvSpPr>
        <xdr:cNvPr id="28" name="27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 rot="10800000">
          <a:off x="126999" y="116416"/>
          <a:ext cx="412749" cy="402167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34" name="33 Grup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pSpPr/>
      </xdr:nvGrpSpPr>
      <xdr:grpSpPr>
        <a:xfrm>
          <a:off x="1329266" y="889000"/>
          <a:ext cx="637117" cy="4155016"/>
          <a:chOff x="1373716" y="941916"/>
          <a:chExt cx="637117" cy="4203699"/>
        </a:xfrm>
      </xdr:grpSpPr>
      <xdr:sp macro="" textlink="">
        <xdr:nvSpPr>
          <xdr:cNvPr id="35" name="34 Elipse">
            <a:extLst>
              <a:ext uri="{FF2B5EF4-FFF2-40B4-BE49-F238E27FC236}">
                <a16:creationId xmlns:a16="http://schemas.microsoft.com/office/drawing/2014/main" id="{00000000-0008-0000-0600-000023000000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36" name="35 Elipse">
            <a:extLst>
              <a:ext uri="{FF2B5EF4-FFF2-40B4-BE49-F238E27FC236}">
                <a16:creationId xmlns:a16="http://schemas.microsoft.com/office/drawing/2014/main" id="{00000000-0008-0000-0600-000024000000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37" name="36 Elipse">
            <a:extLst>
              <a:ext uri="{FF2B5EF4-FFF2-40B4-BE49-F238E27FC236}">
                <a16:creationId xmlns:a16="http://schemas.microsoft.com/office/drawing/2014/main" id="{00000000-0008-0000-0600-000025000000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38" name="37 Elipse">
            <a:extLst>
              <a:ext uri="{FF2B5EF4-FFF2-40B4-BE49-F238E27FC236}">
                <a16:creationId xmlns:a16="http://schemas.microsoft.com/office/drawing/2014/main" id="{00000000-0008-0000-0600-000026000000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493184</xdr:colOff>
      <xdr:row>43</xdr:row>
      <xdr:rowOff>216957</xdr:rowOff>
    </xdr:from>
    <xdr:to>
      <xdr:col>30</xdr:col>
      <xdr:colOff>0</xdr:colOff>
      <xdr:row>45</xdr:row>
      <xdr:rowOff>0</xdr:rowOff>
    </xdr:to>
    <xdr:sp macro="" textlink="">
      <xdr:nvSpPr>
        <xdr:cNvPr id="39" name="38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12515851" y="5487457"/>
          <a:ext cx="1602316" cy="248710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247491</xdr:colOff>
      <xdr:row>3</xdr:row>
      <xdr:rowOff>1</xdr:rowOff>
    </xdr:from>
    <xdr:to>
      <xdr:col>5</xdr:col>
      <xdr:colOff>42574</xdr:colOff>
      <xdr:row>12</xdr:row>
      <xdr:rowOff>4141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B2FF1E4-ACC3-4A5B-85C3-3BEB3D62EE72}"/>
            </a:ext>
          </a:extLst>
        </xdr:cNvPr>
        <xdr:cNvSpPr/>
      </xdr:nvSpPr>
      <xdr:spPr>
        <a:xfrm>
          <a:off x="4738571" y="623088"/>
          <a:ext cx="134948" cy="926632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3</xdr:row>
      <xdr:rowOff>2598</xdr:rowOff>
    </xdr:from>
    <xdr:to>
      <xdr:col>20</xdr:col>
      <xdr:colOff>76932</xdr:colOff>
      <xdr:row>12</xdr:row>
      <xdr:rowOff>6738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358BCE79-3B97-4714-A21D-8235A8D5BF21}"/>
            </a:ext>
          </a:extLst>
        </xdr:cNvPr>
        <xdr:cNvSpPr/>
      </xdr:nvSpPr>
      <xdr:spPr>
        <a:xfrm>
          <a:off x="10438726" y="625685"/>
          <a:ext cx="157852" cy="926632"/>
        </a:xfrm>
        <a:prstGeom prst="roundRect">
          <a:avLst>
            <a:gd name="adj" fmla="val 50000"/>
          </a:avLst>
        </a:prstGeom>
        <a:solidFill>
          <a:srgbClr val="004F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261345</xdr:colOff>
      <xdr:row>13</xdr:row>
      <xdr:rowOff>0</xdr:rowOff>
    </xdr:from>
    <xdr:to>
      <xdr:col>6</xdr:col>
      <xdr:colOff>0</xdr:colOff>
      <xdr:row>29</xdr:row>
      <xdr:rowOff>86178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5A44B692-E3E5-451F-8F62-B386D754D5A3}"/>
            </a:ext>
          </a:extLst>
        </xdr:cNvPr>
        <xdr:cNvSpPr/>
      </xdr:nvSpPr>
      <xdr:spPr>
        <a:xfrm>
          <a:off x="4752425" y="1634591"/>
          <a:ext cx="127072" cy="1623665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21167</xdr:colOff>
      <xdr:row>13</xdr:row>
      <xdr:rowOff>0</xdr:rowOff>
    </xdr:from>
    <xdr:to>
      <xdr:col>17</xdr:col>
      <xdr:colOff>25249</xdr:colOff>
      <xdr:row>30</xdr:row>
      <xdr:rowOff>1511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56DE41FE-3127-4AE9-9BF4-924A4E66C012}"/>
            </a:ext>
          </a:extLst>
        </xdr:cNvPr>
        <xdr:cNvSpPr/>
      </xdr:nvSpPr>
      <xdr:spPr>
        <a:xfrm>
          <a:off x="8533988" y="1634591"/>
          <a:ext cx="157831" cy="1628010"/>
        </a:xfrm>
        <a:prstGeom prst="roundRect">
          <a:avLst>
            <a:gd name="adj" fmla="val 50000"/>
          </a:avLst>
        </a:prstGeom>
        <a:solidFill>
          <a:srgbClr val="009FE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234079</xdr:colOff>
      <xdr:row>31</xdr:row>
      <xdr:rowOff>2117</xdr:rowOff>
    </xdr:from>
    <xdr:to>
      <xdr:col>6</xdr:col>
      <xdr:colOff>4377</xdr:colOff>
      <xdr:row>37</xdr:row>
      <xdr:rowOff>2117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C72091F5-CED7-48EC-89EC-9A5EDA36608B}"/>
            </a:ext>
          </a:extLst>
        </xdr:cNvPr>
        <xdr:cNvSpPr/>
      </xdr:nvSpPr>
      <xdr:spPr>
        <a:xfrm>
          <a:off x="4725159" y="3376496"/>
          <a:ext cx="158715" cy="81729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13994</xdr:colOff>
      <xdr:row>31</xdr:row>
      <xdr:rowOff>0</xdr:rowOff>
    </xdr:from>
    <xdr:to>
      <xdr:col>20</xdr:col>
      <xdr:colOff>90786</xdr:colOff>
      <xdr:row>37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C736B4D9-2B72-41A2-A63F-95E60FB7F4CC}"/>
            </a:ext>
          </a:extLst>
        </xdr:cNvPr>
        <xdr:cNvSpPr/>
      </xdr:nvSpPr>
      <xdr:spPr>
        <a:xfrm>
          <a:off x="10452720" y="3374379"/>
          <a:ext cx="157712" cy="817295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223774</xdr:colOff>
      <xdr:row>38</xdr:row>
      <xdr:rowOff>2117</xdr:rowOff>
    </xdr:from>
    <xdr:to>
      <xdr:col>6</xdr:col>
      <xdr:colOff>0</xdr:colOff>
      <xdr:row>43</xdr:row>
      <xdr:rowOff>2117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787540E9-506D-471A-B69D-55DE00C16149}"/>
            </a:ext>
          </a:extLst>
        </xdr:cNvPr>
        <xdr:cNvSpPr/>
      </xdr:nvSpPr>
      <xdr:spPr>
        <a:xfrm>
          <a:off x="4714854" y="4323264"/>
          <a:ext cx="164643" cy="768743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21104</xdr:colOff>
      <xdr:row>38</xdr:row>
      <xdr:rowOff>0</xdr:rowOff>
    </xdr:from>
    <xdr:to>
      <xdr:col>20</xdr:col>
      <xdr:colOff>105833</xdr:colOff>
      <xdr:row>43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AAFF067A-D433-48D9-942C-85CBBB379A8E}"/>
            </a:ext>
          </a:extLst>
        </xdr:cNvPr>
        <xdr:cNvSpPr/>
      </xdr:nvSpPr>
      <xdr:spPr>
        <a:xfrm>
          <a:off x="10459830" y="4321147"/>
          <a:ext cx="165649" cy="768743"/>
        </a:xfrm>
        <a:prstGeom prst="roundRect">
          <a:avLst>
            <a:gd name="adj" fmla="val 50000"/>
          </a:avLst>
        </a:prstGeom>
        <a:solidFill>
          <a:srgbClr val="F59E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57149</xdr:colOff>
      <xdr:row>13</xdr:row>
      <xdr:rowOff>52916</xdr:rowOff>
    </xdr:from>
    <xdr:to>
      <xdr:col>20</xdr:col>
      <xdr:colOff>232833</xdr:colOff>
      <xdr:row>26</xdr:row>
      <xdr:rowOff>123110</xdr:rowOff>
    </xdr:to>
    <xdr:pic>
      <xdr:nvPicPr>
        <xdr:cNvPr id="10" name="1F766B76-3586-41C5-8EC1-79D15EA75AF9" descr="8C74E8B8-AC75-4451-BACB-4179E88E275A">
          <a:extLst>
            <a:ext uri="{FF2B5EF4-FFF2-40B4-BE49-F238E27FC236}">
              <a16:creationId xmlns:a16="http://schemas.microsoft.com/office/drawing/2014/main" id="{7E020899-F3A7-4B07-87B2-65D415949F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865" r="3371" b="6909"/>
        <a:stretch/>
      </xdr:blipFill>
      <xdr:spPr bwMode="auto">
        <a:xfrm>
          <a:off x="8569970" y="1687507"/>
          <a:ext cx="2182509" cy="1292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119593</xdr:colOff>
      <xdr:row>27</xdr:row>
      <xdr:rowOff>74083</xdr:rowOff>
    </xdr:from>
    <xdr:to>
      <xdr:col>18</xdr:col>
      <xdr:colOff>1471085</xdr:colOff>
      <xdr:row>30</xdr:row>
      <xdr:rowOff>56127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D367ED03-383F-4F88-A9E0-4EAD89ADC81D}"/>
            </a:ext>
          </a:extLst>
        </xdr:cNvPr>
        <xdr:cNvSpPr/>
      </xdr:nvSpPr>
      <xdr:spPr>
        <a:xfrm>
          <a:off x="8883267" y="3051952"/>
          <a:ext cx="1351492" cy="265265"/>
        </a:xfrm>
        <a:prstGeom prst="roundRect">
          <a:avLst/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3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Deducciones</a:t>
          </a:r>
        </a:p>
      </xdr:txBody>
    </xdr:sp>
    <xdr:clientData/>
  </xdr:twoCellAnchor>
  <xdr:twoCellAnchor>
    <xdr:from>
      <xdr:col>18</xdr:col>
      <xdr:colOff>476250</xdr:colOff>
      <xdr:row>30</xdr:row>
      <xdr:rowOff>56092</xdr:rowOff>
    </xdr:from>
    <xdr:to>
      <xdr:col>18</xdr:col>
      <xdr:colOff>1085850</xdr:colOff>
      <xdr:row>31</xdr:row>
      <xdr:rowOff>56092</xdr:rowOff>
    </xdr:to>
    <xdr:sp macro="" textlink="">
      <xdr:nvSpPr>
        <xdr:cNvPr id="12" name="11 Triángulo isósceles">
          <a:extLst>
            <a:ext uri="{FF2B5EF4-FFF2-40B4-BE49-F238E27FC236}">
              <a16:creationId xmlns:a16="http://schemas.microsoft.com/office/drawing/2014/main" id="{F946A409-649C-4F9B-A6C2-320493572FD1}"/>
            </a:ext>
          </a:extLst>
        </xdr:cNvPr>
        <xdr:cNvSpPr/>
      </xdr:nvSpPr>
      <xdr:spPr>
        <a:xfrm>
          <a:off x="9239924" y="3317182"/>
          <a:ext cx="609600" cy="113289"/>
        </a:xfrm>
        <a:prstGeom prst="triangle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254000</xdr:colOff>
      <xdr:row>31</xdr:row>
      <xdr:rowOff>896</xdr:rowOff>
    </xdr:from>
    <xdr:to>
      <xdr:col>21</xdr:col>
      <xdr:colOff>62895</xdr:colOff>
      <xdr:row>37</xdr:row>
      <xdr:rowOff>5603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C8C46D9-EF8A-49E0-9978-AC0400D7810D}"/>
            </a:ext>
          </a:extLst>
        </xdr:cNvPr>
        <xdr:cNvSpPr/>
      </xdr:nvSpPr>
      <xdr:spPr>
        <a:xfrm>
          <a:off x="10773646" y="3375275"/>
          <a:ext cx="173037" cy="82200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18522</xdr:colOff>
      <xdr:row>3</xdr:row>
      <xdr:rowOff>2646</xdr:rowOff>
    </xdr:from>
    <xdr:to>
      <xdr:col>29</xdr:col>
      <xdr:colOff>137583</xdr:colOff>
      <xdr:row>30</xdr:row>
      <xdr:rowOff>6715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E0A192EF-4C63-4314-A2F7-A9FB2B4DDBC1}"/>
            </a:ext>
          </a:extLst>
        </xdr:cNvPr>
        <xdr:cNvSpPr/>
      </xdr:nvSpPr>
      <xdr:spPr>
        <a:xfrm>
          <a:off x="13742614" y="625733"/>
          <a:ext cx="191889" cy="2642072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14328</xdr:colOff>
      <xdr:row>31</xdr:row>
      <xdr:rowOff>2015</xdr:rowOff>
    </xdr:from>
    <xdr:to>
      <xdr:col>29</xdr:col>
      <xdr:colOff>116417</xdr:colOff>
      <xdr:row>37</xdr:row>
      <xdr:rowOff>6722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D8B8F3AF-EA49-40D9-A20E-6D00788A70F0}"/>
            </a:ext>
          </a:extLst>
        </xdr:cNvPr>
        <xdr:cNvSpPr/>
      </xdr:nvSpPr>
      <xdr:spPr>
        <a:xfrm>
          <a:off x="13738420" y="3376394"/>
          <a:ext cx="174917" cy="822002"/>
        </a:xfrm>
        <a:prstGeom prst="roundRect">
          <a:avLst>
            <a:gd name="adj" fmla="val 50000"/>
          </a:avLst>
        </a:prstGeom>
        <a:solidFill>
          <a:srgbClr val="FCC0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232833</xdr:colOff>
      <xdr:row>3</xdr:row>
      <xdr:rowOff>2645</xdr:rowOff>
    </xdr:from>
    <xdr:to>
      <xdr:col>22</xdr:col>
      <xdr:colOff>21164</xdr:colOff>
      <xdr:row>30</xdr:row>
      <xdr:rowOff>7937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DE384628-ECB1-4D3A-ACA6-BEB3B0E1D681}"/>
            </a:ext>
          </a:extLst>
        </xdr:cNvPr>
        <xdr:cNvSpPr/>
      </xdr:nvSpPr>
      <xdr:spPr>
        <a:xfrm>
          <a:off x="10752479" y="625732"/>
          <a:ext cx="225301" cy="2643295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148167</xdr:colOff>
      <xdr:row>37</xdr:row>
      <xdr:rowOff>4660</xdr:rowOff>
    </xdr:from>
    <xdr:to>
      <xdr:col>29</xdr:col>
      <xdr:colOff>158751</xdr:colOff>
      <xdr:row>43</xdr:row>
      <xdr:rowOff>21166</xdr:rowOff>
    </xdr:to>
    <xdr:pic>
      <xdr:nvPicPr>
        <xdr:cNvPr id="17" name="509E90DE-D33A-4B73-84C4-A889E624BD6D" descr="AD192A39-23FB-44DF-BCD6-732945221056">
          <a:extLst>
            <a:ext uri="{FF2B5EF4-FFF2-40B4-BE49-F238E27FC236}">
              <a16:creationId xmlns:a16="http://schemas.microsoft.com/office/drawing/2014/main" id="{F07FB3E2-CB5B-41CE-B333-CCE335624F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72" t="5301" b="8127"/>
        <a:stretch/>
      </xdr:blipFill>
      <xdr:spPr bwMode="auto">
        <a:xfrm>
          <a:off x="10667813" y="4196334"/>
          <a:ext cx="3287858" cy="914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</xdr:colOff>
      <xdr:row>3</xdr:row>
      <xdr:rowOff>27392</xdr:rowOff>
    </xdr:from>
    <xdr:to>
      <xdr:col>4</xdr:col>
      <xdr:colOff>229656</xdr:colOff>
      <xdr:row>10</xdr:row>
      <xdr:rowOff>22083</xdr:rowOff>
    </xdr:to>
    <xdr:pic>
      <xdr:nvPicPr>
        <xdr:cNvPr id="18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9FF8B18C-3A13-4F03-B7EF-EA1ED881F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317419" y="650479"/>
          <a:ext cx="403317" cy="698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67733</xdr:colOff>
      <xdr:row>16</xdr:row>
      <xdr:rowOff>95125</xdr:rowOff>
    </xdr:from>
    <xdr:to>
      <xdr:col>4</xdr:col>
      <xdr:colOff>244473</xdr:colOff>
      <xdr:row>24</xdr:row>
      <xdr:rowOff>15732</xdr:rowOff>
    </xdr:to>
    <xdr:pic>
      <xdr:nvPicPr>
        <xdr:cNvPr id="19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5B7B6A63-2163-4378-BCDC-53EE9B8D73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332236" y="2012937"/>
          <a:ext cx="403317" cy="689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31</xdr:row>
      <xdr:rowOff>25276</xdr:rowOff>
    </xdr:from>
    <xdr:to>
      <xdr:col>4</xdr:col>
      <xdr:colOff>227540</xdr:colOff>
      <xdr:row>35</xdr:row>
      <xdr:rowOff>125800</xdr:rowOff>
    </xdr:to>
    <xdr:pic>
      <xdr:nvPicPr>
        <xdr:cNvPr id="20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C50E74CC-F276-4265-90A5-4103F87936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315303" y="3399655"/>
          <a:ext cx="403317" cy="650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33867</xdr:colOff>
      <xdr:row>37</xdr:row>
      <xdr:rowOff>145926</xdr:rowOff>
    </xdr:from>
    <xdr:to>
      <xdr:col>4</xdr:col>
      <xdr:colOff>210607</xdr:colOff>
      <xdr:row>42</xdr:row>
      <xdr:rowOff>13616</xdr:rowOff>
    </xdr:to>
    <xdr:pic>
      <xdr:nvPicPr>
        <xdr:cNvPr id="21" name="388204E1-F20B-4AAA-8E94-1FCBC8FCE350" descr="cid:8040F8DA-17B9-4342-B775-A58E2865278D">
          <a:extLst>
            <a:ext uri="{FF2B5EF4-FFF2-40B4-BE49-F238E27FC236}">
              <a16:creationId xmlns:a16="http://schemas.microsoft.com/office/drawing/2014/main" id="{4AFD85B9-1C18-4B26-B673-3720489309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27" r="4428"/>
        <a:stretch>
          <a:fillRect/>
        </a:stretch>
      </xdr:blipFill>
      <xdr:spPr bwMode="auto">
        <a:xfrm>
          <a:off x="4298370" y="4321416"/>
          <a:ext cx="403317" cy="70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140073</xdr:rowOff>
    </xdr:to>
    <xdr:grpSp>
      <xdr:nvGrpSpPr>
        <xdr:cNvPr id="22" name="25 Grupo">
          <a:extLst>
            <a:ext uri="{FF2B5EF4-FFF2-40B4-BE49-F238E27FC236}">
              <a16:creationId xmlns:a16="http://schemas.microsoft.com/office/drawing/2014/main" id="{E69D7365-94C4-4CA8-B008-EF87FFEE67F1}"/>
            </a:ext>
          </a:extLst>
        </xdr:cNvPr>
        <xdr:cNvGrpSpPr/>
      </xdr:nvGrpSpPr>
      <xdr:grpSpPr>
        <a:xfrm>
          <a:off x="0" y="0"/>
          <a:ext cx="14469533" cy="538006"/>
          <a:chOff x="0" y="0"/>
          <a:chExt cx="13885333" cy="542240"/>
        </a:xfrm>
      </xdr:grpSpPr>
      <xdr:pic>
        <xdr:nvPicPr>
          <xdr:cNvPr id="23" name="26 Imagen">
            <a:extLst>
              <a:ext uri="{FF2B5EF4-FFF2-40B4-BE49-F238E27FC236}">
                <a16:creationId xmlns:a16="http://schemas.microsoft.com/office/drawing/2014/main" id="{06992A3E-D1CB-4B4D-A9F9-5E212DD0801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8879417" y="0"/>
            <a:ext cx="5005916" cy="539749"/>
          </a:xfrm>
          <a:prstGeom prst="rect">
            <a:avLst/>
          </a:prstGeom>
        </xdr:spPr>
      </xdr:pic>
      <xdr:pic>
        <xdr:nvPicPr>
          <xdr:cNvPr id="24" name="27 Imagen">
            <a:extLst>
              <a:ext uri="{FF2B5EF4-FFF2-40B4-BE49-F238E27FC236}">
                <a16:creationId xmlns:a16="http://schemas.microsoft.com/office/drawing/2014/main" id="{0BB44170-6D8C-4482-A69D-FE79291A74D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962" b="17957"/>
          <a:stretch/>
        </xdr:blipFill>
        <xdr:spPr>
          <a:xfrm>
            <a:off x="6224984" y="11206"/>
            <a:ext cx="6140317" cy="531034"/>
          </a:xfrm>
          <a:prstGeom prst="rect">
            <a:avLst/>
          </a:prstGeom>
        </xdr:spPr>
      </xdr:pic>
      <xdr:pic>
        <xdr:nvPicPr>
          <xdr:cNvPr id="25" name="28 Imagen">
            <a:extLst>
              <a:ext uri="{FF2B5EF4-FFF2-40B4-BE49-F238E27FC236}">
                <a16:creationId xmlns:a16="http://schemas.microsoft.com/office/drawing/2014/main" id="{80413F19-B4F1-46D6-A275-9DD10A9DBA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5688541" y="0"/>
            <a:ext cx="3165612" cy="539745"/>
          </a:xfrm>
          <a:prstGeom prst="rect">
            <a:avLst/>
          </a:prstGeom>
        </xdr:spPr>
      </xdr:pic>
      <xdr:pic>
        <xdr:nvPicPr>
          <xdr:cNvPr id="26" name="29 Imagen">
            <a:extLst>
              <a:ext uri="{FF2B5EF4-FFF2-40B4-BE49-F238E27FC236}">
                <a16:creationId xmlns:a16="http://schemas.microsoft.com/office/drawing/2014/main" id="{C1C1C62B-F795-4DBA-A43E-89A2D04BF15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5638"/>
          <a:stretch/>
        </xdr:blipFill>
        <xdr:spPr>
          <a:xfrm>
            <a:off x="0" y="0"/>
            <a:ext cx="5704417" cy="539749"/>
          </a:xfrm>
          <a:prstGeom prst="rect">
            <a:avLst/>
          </a:prstGeom>
        </xdr:spPr>
      </xdr:pic>
      <xdr:sp macro="" textlink="">
        <xdr:nvSpPr>
          <xdr:cNvPr id="27" name="30 CuadroTexto">
            <a:extLst>
              <a:ext uri="{FF2B5EF4-FFF2-40B4-BE49-F238E27FC236}">
                <a16:creationId xmlns:a16="http://schemas.microsoft.com/office/drawing/2014/main" id="{685A05B7-6AED-4B13-AA44-93F74565238B}"/>
              </a:ext>
            </a:extLst>
          </xdr:cNvPr>
          <xdr:cNvSpPr txBox="1"/>
        </xdr:nvSpPr>
        <xdr:spPr>
          <a:xfrm>
            <a:off x="1362898" y="135247"/>
            <a:ext cx="8151012" cy="3867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Cálculo de la Comisión del FNG con Beneficio Financiero</a:t>
            </a:r>
            <a:r>
              <a:rPr lang="es-CO" sz="13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Efectos Tributarios</a:t>
            </a:r>
            <a:r>
              <a:rPr lang="es-CO" sz="13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- Pyme Preferente</a:t>
            </a:r>
          </a:p>
        </xdr:txBody>
      </xdr:sp>
    </xdr:grpSp>
    <xdr:clientData/>
  </xdr:twoCellAnchor>
  <xdr:twoCellAnchor>
    <xdr:from>
      <xdr:col>0</xdr:col>
      <xdr:colOff>95250</xdr:colOff>
      <xdr:row>1</xdr:row>
      <xdr:rowOff>31750</xdr:rowOff>
    </xdr:from>
    <xdr:to>
      <xdr:col>0</xdr:col>
      <xdr:colOff>518582</xdr:colOff>
      <xdr:row>2</xdr:row>
      <xdr:rowOff>52916</xdr:rowOff>
    </xdr:to>
    <xdr:sp macro="" textlink="">
      <xdr:nvSpPr>
        <xdr:cNvPr id="28" name="31 Cheuró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F92A930-62FE-4B26-AE7D-3DCFADB3F118}"/>
            </a:ext>
          </a:extLst>
        </xdr:cNvPr>
        <xdr:cNvSpPr/>
      </xdr:nvSpPr>
      <xdr:spPr>
        <a:xfrm rot="10800000">
          <a:off x="95250" y="112670"/>
          <a:ext cx="423332" cy="328664"/>
        </a:xfrm>
        <a:prstGeom prst="chevron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677333</xdr:colOff>
      <xdr:row>5</xdr:row>
      <xdr:rowOff>0</xdr:rowOff>
    </xdr:from>
    <xdr:to>
      <xdr:col>1</xdr:col>
      <xdr:colOff>1314450</xdr:colOff>
      <xdr:row>41</xdr:row>
      <xdr:rowOff>107949</xdr:rowOff>
    </xdr:to>
    <xdr:grpSp>
      <xdr:nvGrpSpPr>
        <xdr:cNvPr id="29" name="37 Grupo">
          <a:extLst>
            <a:ext uri="{FF2B5EF4-FFF2-40B4-BE49-F238E27FC236}">
              <a16:creationId xmlns:a16="http://schemas.microsoft.com/office/drawing/2014/main" id="{45C7DAB5-85F3-4381-9922-5E9197DD62BF}"/>
            </a:ext>
          </a:extLst>
        </xdr:cNvPr>
        <xdr:cNvGrpSpPr/>
      </xdr:nvGrpSpPr>
      <xdr:grpSpPr>
        <a:xfrm>
          <a:off x="1329266" y="838200"/>
          <a:ext cx="637117" cy="4197349"/>
          <a:chOff x="1373716" y="941916"/>
          <a:chExt cx="637117" cy="4203699"/>
        </a:xfrm>
      </xdr:grpSpPr>
      <xdr:sp macro="" textlink="">
        <xdr:nvSpPr>
          <xdr:cNvPr id="30" name="38 Elipse">
            <a:extLst>
              <a:ext uri="{FF2B5EF4-FFF2-40B4-BE49-F238E27FC236}">
                <a16:creationId xmlns:a16="http://schemas.microsoft.com/office/drawing/2014/main" id="{E1E240B8-1317-45C6-A176-B30DFA5756F5}"/>
              </a:ext>
            </a:extLst>
          </xdr:cNvPr>
          <xdr:cNvSpPr/>
        </xdr:nvSpPr>
        <xdr:spPr>
          <a:xfrm>
            <a:off x="1407583" y="941916"/>
            <a:ext cx="603250" cy="592666"/>
          </a:xfrm>
          <a:prstGeom prst="ellipse">
            <a:avLst/>
          </a:prstGeom>
          <a:solidFill>
            <a:srgbClr val="004F9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31" name="39 Elipse">
            <a:extLst>
              <a:ext uri="{FF2B5EF4-FFF2-40B4-BE49-F238E27FC236}">
                <a16:creationId xmlns:a16="http://schemas.microsoft.com/office/drawing/2014/main" id="{31B02251-722F-481B-A4C4-4D51B93EFE97}"/>
              </a:ext>
            </a:extLst>
          </xdr:cNvPr>
          <xdr:cNvSpPr/>
        </xdr:nvSpPr>
        <xdr:spPr>
          <a:xfrm>
            <a:off x="1390649" y="2279649"/>
            <a:ext cx="603250" cy="592666"/>
          </a:xfrm>
          <a:prstGeom prst="ellipse">
            <a:avLst/>
          </a:prstGeom>
          <a:solidFill>
            <a:srgbClr val="009FE3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32" name="40 Elipse">
            <a:extLst>
              <a:ext uri="{FF2B5EF4-FFF2-40B4-BE49-F238E27FC236}">
                <a16:creationId xmlns:a16="http://schemas.microsoft.com/office/drawing/2014/main" id="{B26EF980-EB77-49A8-A1BD-D0A972FB2B91}"/>
              </a:ext>
            </a:extLst>
          </xdr:cNvPr>
          <xdr:cNvSpPr/>
        </xdr:nvSpPr>
        <xdr:spPr>
          <a:xfrm>
            <a:off x="1373716" y="3606799"/>
            <a:ext cx="603250" cy="592666"/>
          </a:xfrm>
          <a:prstGeom prst="ellipse">
            <a:avLst/>
          </a:prstGeom>
          <a:solidFill>
            <a:srgbClr val="FCC005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33" name="41 Elipse">
            <a:extLst>
              <a:ext uri="{FF2B5EF4-FFF2-40B4-BE49-F238E27FC236}">
                <a16:creationId xmlns:a16="http://schemas.microsoft.com/office/drawing/2014/main" id="{29BE4CFE-6B85-44E2-8CE3-A17A0AB03600}"/>
              </a:ext>
            </a:extLst>
          </xdr:cNvPr>
          <xdr:cNvSpPr/>
        </xdr:nvSpPr>
        <xdr:spPr>
          <a:xfrm>
            <a:off x="1388532" y="4552949"/>
            <a:ext cx="603250" cy="592666"/>
          </a:xfrm>
          <a:prstGeom prst="ellipse">
            <a:avLst/>
          </a:prstGeom>
          <a:solidFill>
            <a:srgbClr val="F59E0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3200" b="1">
                <a:latin typeface="Arial Narrow" pitchFamily="34" charset="0"/>
              </a:rPr>
              <a:t>4</a:t>
            </a:r>
          </a:p>
        </xdr:txBody>
      </xdr:sp>
    </xdr:grpSp>
    <xdr:clientData/>
  </xdr:twoCellAnchor>
  <xdr:twoCellAnchor>
    <xdr:from>
      <xdr:col>27</xdr:col>
      <xdr:colOff>493184</xdr:colOff>
      <xdr:row>43</xdr:row>
      <xdr:rowOff>216957</xdr:rowOff>
    </xdr:from>
    <xdr:to>
      <xdr:col>30</xdr:col>
      <xdr:colOff>0</xdr:colOff>
      <xdr:row>45</xdr:row>
      <xdr:rowOff>0</xdr:rowOff>
    </xdr:to>
    <xdr:sp macro="" textlink="">
      <xdr:nvSpPr>
        <xdr:cNvPr id="34" name="33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BECB9751-37E2-486A-9C9D-741E1B5596E3}"/>
            </a:ext>
          </a:extLst>
        </xdr:cNvPr>
        <xdr:cNvSpPr/>
      </xdr:nvSpPr>
      <xdr:spPr>
        <a:xfrm>
          <a:off x="13586097" y="5306847"/>
          <a:ext cx="1788770" cy="244289"/>
        </a:xfrm>
        <a:prstGeom prst="bevel">
          <a:avLst/>
        </a:prstGeom>
        <a:solidFill>
          <a:schemeClr val="bg1">
            <a:lumMod val="8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0">
              <a:solidFill>
                <a:srgbClr val="004F91"/>
              </a:solidFill>
            </a:rPr>
            <a:t>Volver al 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E183"/>
  <sheetViews>
    <sheetView showGridLines="0" topLeftCell="CO1" workbookViewId="0">
      <selection activeCell="CW4" sqref="CW4"/>
    </sheetView>
  </sheetViews>
  <sheetFormatPr baseColWidth="10" defaultRowHeight="14.4" x14ac:dyDescent="0.3"/>
  <cols>
    <col min="1" max="1" width="14" customWidth="1"/>
    <col min="2" max="2" width="2.109375" customWidth="1"/>
    <col min="3" max="3" width="11.44140625" style="1"/>
    <col min="5" max="5" width="14" customWidth="1"/>
    <col min="7" max="7" width="3.44140625" customWidth="1"/>
    <col min="8" max="8" width="10.44140625" customWidth="1"/>
    <col min="12" max="12" width="1.109375" customWidth="1"/>
    <col min="13" max="16" width="0" hidden="1" customWidth="1"/>
    <col min="17" max="17" width="3.5546875" hidden="1" customWidth="1"/>
    <col min="18" max="20" width="0" hidden="1" customWidth="1"/>
    <col min="21" max="21" width="2.109375" customWidth="1"/>
    <col min="22" max="22" width="11.44140625" style="1"/>
    <col min="24" max="24" width="14" customWidth="1"/>
    <col min="28" max="28" width="1.44140625" customWidth="1"/>
    <col min="41" max="41" width="2.44140625" customWidth="1"/>
    <col min="48" max="52" width="11.44140625" customWidth="1"/>
    <col min="53" max="53" width="3.5546875" customWidth="1"/>
    <col min="54" max="57" width="11.44140625" customWidth="1"/>
    <col min="67" max="74" width="0" hidden="1" customWidth="1"/>
  </cols>
  <sheetData>
    <row r="1" spans="1:109" ht="18.600000000000001" customHeight="1" x14ac:dyDescent="0.3">
      <c r="C1" s="120" t="s">
        <v>53</v>
      </c>
      <c r="D1" s="120"/>
      <c r="E1" s="120"/>
      <c r="F1" s="120"/>
      <c r="G1" s="57"/>
      <c r="M1" s="120" t="s">
        <v>33</v>
      </c>
      <c r="N1" s="120"/>
      <c r="O1" s="120"/>
      <c r="P1" s="120"/>
      <c r="V1" s="121" t="s">
        <v>49</v>
      </c>
      <c r="W1" s="121"/>
      <c r="X1" s="121"/>
      <c r="Y1" s="121"/>
      <c r="Z1" s="121"/>
      <c r="AA1" s="121"/>
      <c r="AI1" s="121" t="s">
        <v>50</v>
      </c>
      <c r="AJ1" s="121"/>
      <c r="AK1" s="121"/>
      <c r="AL1" s="121"/>
      <c r="AM1" s="121"/>
      <c r="AN1" s="121"/>
      <c r="AP1" t="s">
        <v>48</v>
      </c>
      <c r="AV1" s="120" t="s">
        <v>51</v>
      </c>
      <c r="AW1" s="120"/>
      <c r="AX1" s="120"/>
      <c r="AY1" s="120"/>
      <c r="AZ1" s="120"/>
      <c r="BG1" s="120" t="s">
        <v>37</v>
      </c>
      <c r="BH1" s="120"/>
      <c r="BI1" s="120"/>
      <c r="BJ1" s="120"/>
      <c r="BL1" s="123" t="s">
        <v>54</v>
      </c>
      <c r="BM1" s="123"/>
      <c r="BW1" s="118" t="s">
        <v>55</v>
      </c>
      <c r="BX1" s="118"/>
      <c r="BY1" s="118"/>
      <c r="BZ1" s="118"/>
      <c r="CA1" s="118"/>
      <c r="CB1" s="118"/>
      <c r="CK1" s="120" t="s">
        <v>59</v>
      </c>
      <c r="CL1" s="120"/>
      <c r="CM1" s="120"/>
      <c r="CN1" s="120"/>
      <c r="CO1" s="120"/>
      <c r="CW1" s="120" t="s">
        <v>60</v>
      </c>
      <c r="CX1" s="120"/>
      <c r="CY1" s="120"/>
      <c r="CZ1" s="120"/>
      <c r="DA1" s="57"/>
    </row>
    <row r="2" spans="1:109" ht="15" thickBot="1" x14ac:dyDescent="0.35">
      <c r="D2" s="122" t="s">
        <v>0</v>
      </c>
      <c r="E2" s="122"/>
      <c r="F2" s="122"/>
      <c r="G2" s="58"/>
      <c r="M2" s="1"/>
      <c r="N2" s="122" t="s">
        <v>0</v>
      </c>
      <c r="O2" s="122"/>
      <c r="P2" s="122"/>
      <c r="W2" s="122" t="s">
        <v>0</v>
      </c>
      <c r="X2" s="122"/>
      <c r="Y2" s="122"/>
      <c r="Z2" s="122"/>
      <c r="AA2" s="122"/>
      <c r="AI2" s="1"/>
      <c r="AJ2" s="122" t="s">
        <v>0</v>
      </c>
      <c r="AK2" s="122"/>
      <c r="AL2" s="122"/>
      <c r="AM2" s="122"/>
      <c r="AN2" s="122"/>
      <c r="AV2" s="1"/>
      <c r="AW2" s="122" t="s">
        <v>0</v>
      </c>
      <c r="AX2" s="122"/>
      <c r="AY2" s="122"/>
      <c r="AZ2" s="122"/>
      <c r="BG2" s="1"/>
      <c r="BH2" s="64" t="s">
        <v>0</v>
      </c>
      <c r="BI2" s="10"/>
      <c r="BJ2" s="10"/>
      <c r="BM2" s="104">
        <v>0.6</v>
      </c>
      <c r="BW2" s="1"/>
      <c r="BX2" s="119" t="s">
        <v>0</v>
      </c>
      <c r="BY2" s="119"/>
      <c r="BZ2" s="119"/>
      <c r="CA2" s="119"/>
      <c r="CB2" s="119"/>
      <c r="CK2" s="1"/>
      <c r="CL2" s="122" t="s">
        <v>0</v>
      </c>
      <c r="CM2" s="122"/>
      <c r="CN2" s="122"/>
      <c r="CO2" s="122"/>
      <c r="CW2" s="1"/>
      <c r="CX2" s="122" t="s">
        <v>0</v>
      </c>
      <c r="CY2" s="122"/>
      <c r="CZ2" s="122"/>
      <c r="DA2" s="58"/>
    </row>
    <row r="3" spans="1:109" ht="15.6" x14ac:dyDescent="0.3">
      <c r="A3" s="11" t="s">
        <v>0</v>
      </c>
      <c r="C3" s="2" t="s">
        <v>1</v>
      </c>
      <c r="D3" s="3" t="s">
        <v>9</v>
      </c>
      <c r="E3" s="3" t="s">
        <v>10</v>
      </c>
      <c r="F3" s="3" t="s">
        <v>6</v>
      </c>
      <c r="G3" s="59"/>
      <c r="M3" s="2" t="s">
        <v>1</v>
      </c>
      <c r="N3" s="3" t="s">
        <v>9</v>
      </c>
      <c r="O3" s="3" t="s">
        <v>10</v>
      </c>
      <c r="P3" s="3" t="s">
        <v>6</v>
      </c>
      <c r="V3" s="2" t="s">
        <v>1</v>
      </c>
      <c r="W3" s="3" t="s">
        <v>3</v>
      </c>
      <c r="X3" s="3" t="s">
        <v>2</v>
      </c>
      <c r="Y3" s="3" t="s">
        <v>4</v>
      </c>
      <c r="Z3" s="3" t="s">
        <v>5</v>
      </c>
      <c r="AA3" s="4" t="s">
        <v>6</v>
      </c>
      <c r="AI3" s="48" t="s">
        <v>1</v>
      </c>
      <c r="AJ3" s="49" t="s">
        <v>3</v>
      </c>
      <c r="AK3" s="49" t="s">
        <v>2</v>
      </c>
      <c r="AL3" s="49" t="s">
        <v>4</v>
      </c>
      <c r="AM3" s="49" t="s">
        <v>5</v>
      </c>
      <c r="AN3" s="50" t="s">
        <v>6</v>
      </c>
      <c r="AV3" s="2" t="s">
        <v>1</v>
      </c>
      <c r="AW3" s="3" t="s">
        <v>9</v>
      </c>
      <c r="AX3" s="3" t="s">
        <v>10</v>
      </c>
      <c r="AY3" s="3" t="s">
        <v>6</v>
      </c>
      <c r="AZ3" s="114">
        <v>0.9</v>
      </c>
      <c r="BG3" s="2" t="s">
        <v>1</v>
      </c>
      <c r="BH3" s="66">
        <v>0.7</v>
      </c>
      <c r="BI3" s="63"/>
      <c r="BJ3" s="63"/>
      <c r="BL3" s="50" t="s">
        <v>52</v>
      </c>
      <c r="BM3" s="50">
        <v>11</v>
      </c>
      <c r="BW3" s="107" t="s">
        <v>1</v>
      </c>
      <c r="BX3" s="108" t="s">
        <v>9</v>
      </c>
      <c r="BY3" s="108" t="s">
        <v>56</v>
      </c>
      <c r="BZ3" s="108" t="s">
        <v>6</v>
      </c>
      <c r="CA3" s="108" t="s">
        <v>57</v>
      </c>
      <c r="CB3" s="109" t="s">
        <v>58</v>
      </c>
      <c r="CK3" s="2" t="s">
        <v>1</v>
      </c>
      <c r="CL3" s="3" t="s">
        <v>9</v>
      </c>
      <c r="CM3" s="3" t="s">
        <v>10</v>
      </c>
      <c r="CN3" s="3" t="s">
        <v>6</v>
      </c>
      <c r="CO3" s="114">
        <v>0.9</v>
      </c>
      <c r="CW3" s="2" t="s">
        <v>1</v>
      </c>
      <c r="CX3" s="3" t="s">
        <v>9</v>
      </c>
      <c r="CY3" s="114">
        <v>0.8</v>
      </c>
      <c r="CZ3" s="114">
        <v>0.9</v>
      </c>
      <c r="DA3" s="59"/>
    </row>
    <row r="4" spans="1:109" ht="15.6" x14ac:dyDescent="0.3">
      <c r="A4" s="12" t="s">
        <v>9</v>
      </c>
      <c r="C4" s="5">
        <v>1</v>
      </c>
      <c r="D4" s="6">
        <f>I6</f>
        <v>1.8749999999999999E-3</v>
      </c>
      <c r="E4" s="6">
        <f>J6</f>
        <v>2.7083333333333334E-3</v>
      </c>
      <c r="F4" s="6">
        <f>K6</f>
        <v>3.2916666666666667E-3</v>
      </c>
      <c r="G4" s="51"/>
      <c r="M4" s="5">
        <v>1</v>
      </c>
      <c r="N4" s="6">
        <f>R6</f>
        <v>1.9583333333333332E-3</v>
      </c>
      <c r="O4" s="6">
        <f>S6</f>
        <v>2.8333333333333335E-3</v>
      </c>
      <c r="P4" s="6">
        <f>T6</f>
        <v>3.4166666666666668E-3</v>
      </c>
      <c r="V4" s="5">
        <v>1</v>
      </c>
      <c r="W4" s="6">
        <f>AC6</f>
        <v>2.0833333333333333E-3</v>
      </c>
      <c r="X4" s="6">
        <f>AD6</f>
        <v>2.0833333333333333E-3</v>
      </c>
      <c r="Y4" s="6">
        <f>AE6</f>
        <v>2.0833333333333333E-3</v>
      </c>
      <c r="Z4" s="6">
        <f>AF6</f>
        <v>2.0833333333333333E-3</v>
      </c>
      <c r="AA4" s="6">
        <f>AG6</f>
        <v>2.0833333333333333E-3</v>
      </c>
      <c r="AI4" s="52">
        <v>1</v>
      </c>
      <c r="AJ4" s="6">
        <f>AP6</f>
        <v>1.1666666666666668E-3</v>
      </c>
      <c r="AK4" s="6">
        <f>AQ6</f>
        <v>1.7916666666666665E-3</v>
      </c>
      <c r="AL4" s="6">
        <f>AR6</f>
        <v>2.4583333333333332E-3</v>
      </c>
      <c r="AM4" s="6">
        <f>AS6</f>
        <v>3.1249999999999997E-3</v>
      </c>
      <c r="AN4" s="7">
        <f>AT6</f>
        <v>3.8333333333333331E-3</v>
      </c>
      <c r="AV4" s="5">
        <v>1</v>
      </c>
      <c r="AW4" s="6">
        <f>BB6</f>
        <v>4.4583333333333332E-3</v>
      </c>
      <c r="AX4" s="6">
        <f>BC6</f>
        <v>6.8333333333333336E-3</v>
      </c>
      <c r="AY4" s="6">
        <f>BD6</f>
        <v>8.4166666666666678E-3</v>
      </c>
      <c r="AZ4" s="6">
        <f>BE6</f>
        <v>2.0833333333333333E-3</v>
      </c>
      <c r="BG4" s="5">
        <v>1</v>
      </c>
      <c r="BH4" s="62">
        <f>BH15/12</f>
        <v>1.6083333333333334E-3</v>
      </c>
      <c r="BI4" s="51"/>
      <c r="BJ4" s="51"/>
      <c r="BL4" s="105">
        <v>12</v>
      </c>
      <c r="BM4" s="106">
        <v>0.10100000000000001</v>
      </c>
      <c r="BW4" s="5">
        <v>1</v>
      </c>
      <c r="BX4" s="6">
        <f>CD6</f>
        <v>3.5833333333333333E-4</v>
      </c>
      <c r="BY4" s="6">
        <f>CE6</f>
        <v>5.2499999999999997E-4</v>
      </c>
      <c r="BZ4" s="6">
        <f>CF6</f>
        <v>6.333333333333333E-4</v>
      </c>
      <c r="CA4" s="6">
        <f>CG6</f>
        <v>7.4166666666666662E-4</v>
      </c>
      <c r="CB4" s="6">
        <f>CH6</f>
        <v>8.5000000000000006E-4</v>
      </c>
      <c r="CK4" s="5">
        <v>1</v>
      </c>
      <c r="CL4" s="6">
        <f>CQ6</f>
        <v>0</v>
      </c>
      <c r="CM4" s="6">
        <f>CR6</f>
        <v>0</v>
      </c>
      <c r="CN4" s="6">
        <f>CS6</f>
        <v>0</v>
      </c>
      <c r="CO4" s="6">
        <f>CT6</f>
        <v>2.2916666666666667E-3</v>
      </c>
      <c r="CW4" s="5">
        <v>1</v>
      </c>
      <c r="CX4" s="6">
        <f>DC6</f>
        <v>0</v>
      </c>
      <c r="CY4" s="6">
        <f>DD6</f>
        <v>2.9166666666666668E-3</v>
      </c>
      <c r="CZ4" s="6">
        <f>DE6</f>
        <v>1.6583333333333335E-3</v>
      </c>
      <c r="DA4" s="51"/>
    </row>
    <row r="5" spans="1:109" ht="15.6" x14ac:dyDescent="0.3">
      <c r="A5" s="12" t="s">
        <v>10</v>
      </c>
      <c r="C5" s="5">
        <v>2</v>
      </c>
      <c r="D5" s="6">
        <f t="shared" ref="D5:F14" si="0">I7</f>
        <v>3.7499999999999999E-3</v>
      </c>
      <c r="E5" s="6">
        <f t="shared" si="0"/>
        <v>5.4166666666666669E-3</v>
      </c>
      <c r="F5" s="6">
        <f t="shared" si="0"/>
        <v>6.5833333333333334E-3</v>
      </c>
      <c r="G5" s="51"/>
      <c r="I5" s="3" t="s">
        <v>9</v>
      </c>
      <c r="J5" s="3" t="s">
        <v>10</v>
      </c>
      <c r="K5" s="3" t="s">
        <v>6</v>
      </c>
      <c r="M5" s="5">
        <v>2</v>
      </c>
      <c r="N5" s="6">
        <f t="shared" ref="N5:P14" si="1">R7</f>
        <v>3.9166666666666664E-3</v>
      </c>
      <c r="O5" s="6">
        <f t="shared" si="1"/>
        <v>5.6666666666666671E-3</v>
      </c>
      <c r="P5" s="6">
        <f t="shared" si="1"/>
        <v>6.8333333333333336E-3</v>
      </c>
      <c r="R5" s="3" t="s">
        <v>9</v>
      </c>
      <c r="S5" s="3" t="s">
        <v>10</v>
      </c>
      <c r="T5" s="3" t="s">
        <v>6</v>
      </c>
      <c r="V5" s="5">
        <v>2</v>
      </c>
      <c r="W5" s="6">
        <f t="shared" ref="W5:AA14" si="2">AC7</f>
        <v>4.1666666666666666E-3</v>
      </c>
      <c r="X5" s="6">
        <f t="shared" si="2"/>
        <v>4.1666666666666666E-3</v>
      </c>
      <c r="Y5" s="6">
        <f t="shared" si="2"/>
        <v>4.1666666666666666E-3</v>
      </c>
      <c r="Z5" s="6">
        <f t="shared" si="2"/>
        <v>4.1666666666666666E-3</v>
      </c>
      <c r="AA5" s="6">
        <f t="shared" si="2"/>
        <v>4.1666666666666666E-3</v>
      </c>
      <c r="AC5" s="3" t="s">
        <v>3</v>
      </c>
      <c r="AD5" s="3" t="s">
        <v>2</v>
      </c>
      <c r="AE5" s="3" t="s">
        <v>4</v>
      </c>
      <c r="AF5" s="3" t="s">
        <v>5</v>
      </c>
      <c r="AG5" s="4" t="s">
        <v>6</v>
      </c>
      <c r="AI5" s="5">
        <v>2</v>
      </c>
      <c r="AJ5" s="6">
        <f t="shared" ref="AJ5:AN14" si="3">AP7</f>
        <v>2.3333333333333335E-3</v>
      </c>
      <c r="AK5" s="6">
        <f t="shared" si="3"/>
        <v>3.5833333333333329E-3</v>
      </c>
      <c r="AL5" s="6">
        <f t="shared" si="3"/>
        <v>4.9166666666666664E-3</v>
      </c>
      <c r="AM5" s="6">
        <f t="shared" si="3"/>
        <v>6.2499999999999995E-3</v>
      </c>
      <c r="AN5" s="7">
        <f t="shared" si="3"/>
        <v>7.6666666666666662E-3</v>
      </c>
      <c r="AP5" s="3" t="s">
        <v>3</v>
      </c>
      <c r="AQ5" s="3" t="s">
        <v>2</v>
      </c>
      <c r="AR5" s="3" t="s">
        <v>4</v>
      </c>
      <c r="AS5" s="3" t="s">
        <v>5</v>
      </c>
      <c r="AT5" s="4" t="s">
        <v>6</v>
      </c>
      <c r="AV5" s="5">
        <v>2</v>
      </c>
      <c r="AW5" s="6">
        <f t="shared" ref="AW5:AZ14" si="4">BB7</f>
        <v>8.9166666666666665E-3</v>
      </c>
      <c r="AX5" s="6">
        <f>BC7</f>
        <v>1.3666666666666667E-2</v>
      </c>
      <c r="AY5" s="6">
        <f t="shared" si="4"/>
        <v>1.6833333333333336E-2</v>
      </c>
      <c r="AZ5" s="6">
        <f t="shared" si="4"/>
        <v>4.1666666666666666E-3</v>
      </c>
      <c r="BB5" s="3" t="s">
        <v>9</v>
      </c>
      <c r="BC5" s="3" t="s">
        <v>10</v>
      </c>
      <c r="BD5" s="3" t="s">
        <v>6</v>
      </c>
      <c r="BE5" s="115">
        <v>0.9</v>
      </c>
      <c r="BG5" s="5">
        <v>2</v>
      </c>
      <c r="BH5" s="62">
        <f>$BH$4*BG5</f>
        <v>3.2166666666666667E-3</v>
      </c>
      <c r="BI5" s="51"/>
      <c r="BJ5" s="51"/>
      <c r="BL5" s="105">
        <v>13</v>
      </c>
      <c r="BM5" s="106">
        <v>0.1017</v>
      </c>
      <c r="BW5" s="5">
        <v>2</v>
      </c>
      <c r="BX5" s="6">
        <f t="shared" ref="BX5:CB14" si="5">CD7</f>
        <v>7.1666666666666667E-4</v>
      </c>
      <c r="BY5" s="6">
        <f t="shared" si="5"/>
        <v>1.0499999999999999E-3</v>
      </c>
      <c r="BZ5" s="6">
        <f t="shared" si="5"/>
        <v>1.2666666666666666E-3</v>
      </c>
      <c r="CA5" s="6">
        <f t="shared" si="5"/>
        <v>1.4833333333333332E-3</v>
      </c>
      <c r="CB5" s="6">
        <f t="shared" si="5"/>
        <v>1.7000000000000001E-3</v>
      </c>
      <c r="CD5" s="108" t="s">
        <v>9</v>
      </c>
      <c r="CE5" s="108" t="s">
        <v>56</v>
      </c>
      <c r="CF5" s="108" t="s">
        <v>6</v>
      </c>
      <c r="CG5" s="108" t="s">
        <v>57</v>
      </c>
      <c r="CH5" s="109" t="s">
        <v>58</v>
      </c>
      <c r="CK5" s="5">
        <v>2</v>
      </c>
      <c r="CL5" s="6">
        <f t="shared" ref="CL5:CL14" si="6">CQ7</f>
        <v>0</v>
      </c>
      <c r="CM5" s="6">
        <f>CR7</f>
        <v>0</v>
      </c>
      <c r="CN5" s="6">
        <f t="shared" ref="CN5:CN14" si="7">CS7</f>
        <v>0</v>
      </c>
      <c r="CO5" s="6">
        <f t="shared" ref="CO5:CO14" si="8">CT7</f>
        <v>4.5833333333333334E-3</v>
      </c>
      <c r="CQ5" s="3" t="s">
        <v>9</v>
      </c>
      <c r="CR5" s="3" t="s">
        <v>10</v>
      </c>
      <c r="CS5" s="3" t="s">
        <v>6</v>
      </c>
      <c r="CT5" s="115">
        <v>0.9</v>
      </c>
      <c r="CW5" s="5">
        <v>2</v>
      </c>
      <c r="CX5" s="6">
        <f t="shared" ref="CX5:CZ14" si="9">DC7</f>
        <v>0</v>
      </c>
      <c r="CY5" s="6">
        <f t="shared" si="9"/>
        <v>5.8333333333333336E-3</v>
      </c>
      <c r="CZ5" s="6">
        <f t="shared" si="9"/>
        <v>3.316666666666667E-3</v>
      </c>
      <c r="DA5" s="51"/>
      <c r="DC5" s="3" t="s">
        <v>9</v>
      </c>
      <c r="DD5" s="114">
        <v>0.8</v>
      </c>
      <c r="DE5" s="114">
        <v>0.9</v>
      </c>
    </row>
    <row r="6" spans="1:109" ht="16.2" thickBot="1" x14ac:dyDescent="0.35">
      <c r="A6" s="13" t="s">
        <v>6</v>
      </c>
      <c r="C6" s="5">
        <v>3</v>
      </c>
      <c r="D6" s="6">
        <f t="shared" si="0"/>
        <v>5.6249999999999998E-3</v>
      </c>
      <c r="E6" s="6">
        <f t="shared" si="0"/>
        <v>8.1250000000000003E-3</v>
      </c>
      <c r="F6" s="6">
        <f t="shared" si="0"/>
        <v>9.8750000000000001E-3</v>
      </c>
      <c r="G6" s="51"/>
      <c r="I6" s="9">
        <f>+D$15/12</f>
        <v>1.8749999999999999E-3</v>
      </c>
      <c r="J6" s="9">
        <f>E$15/12</f>
        <v>2.7083333333333334E-3</v>
      </c>
      <c r="K6" s="9">
        <f>F$15/12</f>
        <v>3.2916666666666667E-3</v>
      </c>
      <c r="M6" s="5">
        <v>3</v>
      </c>
      <c r="N6" s="6">
        <f t="shared" si="1"/>
        <v>5.875E-3</v>
      </c>
      <c r="O6" s="6">
        <f t="shared" si="1"/>
        <v>8.5000000000000006E-3</v>
      </c>
      <c r="P6" s="6">
        <f t="shared" si="1"/>
        <v>1.025E-2</v>
      </c>
      <c r="R6" s="9">
        <f>+N$15/12</f>
        <v>1.9583333333333332E-3</v>
      </c>
      <c r="S6" s="9">
        <f>O$15/12</f>
        <v>2.8333333333333335E-3</v>
      </c>
      <c r="T6" s="9">
        <f>P$15/12</f>
        <v>3.4166666666666668E-3</v>
      </c>
      <c r="V6" s="5">
        <v>3</v>
      </c>
      <c r="W6" s="6">
        <f t="shared" si="2"/>
        <v>6.2500000000000003E-3</v>
      </c>
      <c r="X6" s="6">
        <f t="shared" si="2"/>
        <v>6.2500000000000003E-3</v>
      </c>
      <c r="Y6" s="6">
        <f t="shared" si="2"/>
        <v>6.2500000000000003E-3</v>
      </c>
      <c r="Z6" s="6">
        <f t="shared" si="2"/>
        <v>6.2500000000000003E-3</v>
      </c>
      <c r="AA6" s="6">
        <f t="shared" si="2"/>
        <v>6.2500000000000003E-3</v>
      </c>
      <c r="AC6" s="9">
        <f>+W$15/12</f>
        <v>2.0833333333333333E-3</v>
      </c>
      <c r="AD6" s="9">
        <f t="shared" ref="AD6:AG6" si="10">+X$15/12</f>
        <v>2.0833333333333333E-3</v>
      </c>
      <c r="AE6" s="9">
        <f t="shared" si="10"/>
        <v>2.0833333333333333E-3</v>
      </c>
      <c r="AF6" s="9">
        <f t="shared" si="10"/>
        <v>2.0833333333333333E-3</v>
      </c>
      <c r="AG6" s="9">
        <f t="shared" si="10"/>
        <v>2.0833333333333333E-3</v>
      </c>
      <c r="AI6" s="5">
        <v>3</v>
      </c>
      <c r="AJ6" s="6">
        <f t="shared" si="3"/>
        <v>3.5000000000000005E-3</v>
      </c>
      <c r="AK6" s="6">
        <f t="shared" si="3"/>
        <v>5.3749999999999996E-3</v>
      </c>
      <c r="AL6" s="6">
        <f t="shared" si="3"/>
        <v>7.3749999999999996E-3</v>
      </c>
      <c r="AM6" s="6">
        <f t="shared" si="3"/>
        <v>9.3749999999999997E-3</v>
      </c>
      <c r="AN6" s="7">
        <f t="shared" si="3"/>
        <v>1.15E-2</v>
      </c>
      <c r="AP6" s="9">
        <f>+AJ15/12</f>
        <v>1.1666666666666668E-3</v>
      </c>
      <c r="AQ6" s="9">
        <f>AK15/12</f>
        <v>1.7916666666666665E-3</v>
      </c>
      <c r="AR6" s="9">
        <f>AL15/12</f>
        <v>2.4583333333333332E-3</v>
      </c>
      <c r="AS6" s="9">
        <f>AM15/12</f>
        <v>3.1249999999999997E-3</v>
      </c>
      <c r="AT6" s="9">
        <f>AN15/12</f>
        <v>3.8333333333333331E-3</v>
      </c>
      <c r="AV6" s="5">
        <v>3</v>
      </c>
      <c r="AW6" s="6">
        <f t="shared" si="4"/>
        <v>1.3375E-2</v>
      </c>
      <c r="AX6" s="6">
        <f t="shared" ref="AX6" si="11">BC8</f>
        <v>2.0500000000000001E-2</v>
      </c>
      <c r="AY6" s="6">
        <f t="shared" ref="AY6:AY14" si="12">BD8</f>
        <v>2.5250000000000002E-2</v>
      </c>
      <c r="AZ6" s="6">
        <f t="shared" ref="AZ6" si="13">BE8</f>
        <v>6.2500000000000003E-3</v>
      </c>
      <c r="BB6" s="9">
        <f>+AW$15/12</f>
        <v>4.4583333333333332E-3</v>
      </c>
      <c r="BC6" s="9">
        <f>AX$15/12</f>
        <v>6.8333333333333336E-3</v>
      </c>
      <c r="BD6" s="9">
        <f>AY$15/12</f>
        <v>8.4166666666666678E-3</v>
      </c>
      <c r="BE6" s="9">
        <f>AZ$15/12</f>
        <v>2.0833333333333333E-3</v>
      </c>
      <c r="BG6" s="5">
        <v>3</v>
      </c>
      <c r="BH6" s="62">
        <f t="shared" ref="BH6:BH14" si="14">$BH$4*BG6</f>
        <v>4.8250000000000003E-3</v>
      </c>
      <c r="BI6" s="51"/>
      <c r="BJ6" s="51"/>
      <c r="BL6" s="105">
        <v>14</v>
      </c>
      <c r="BM6" s="106">
        <v>0.10340000000000001</v>
      </c>
      <c r="BW6" s="5">
        <v>3</v>
      </c>
      <c r="BX6" s="6">
        <f t="shared" si="5"/>
        <v>1.075E-3</v>
      </c>
      <c r="BY6" s="6">
        <f t="shared" si="5"/>
        <v>1.575E-3</v>
      </c>
      <c r="BZ6" s="6">
        <f t="shared" si="5"/>
        <v>1.8999999999999998E-3</v>
      </c>
      <c r="CA6" s="6">
        <f t="shared" si="5"/>
        <v>2.225E-3</v>
      </c>
      <c r="CB6" s="6">
        <f t="shared" si="5"/>
        <v>2.5500000000000002E-3</v>
      </c>
      <c r="CD6" s="9">
        <f>+BX$15/12</f>
        <v>3.5833333333333333E-4</v>
      </c>
      <c r="CE6" s="9">
        <f>+BY$15/12</f>
        <v>5.2499999999999997E-4</v>
      </c>
      <c r="CF6" s="9">
        <f>+BZ$15/12</f>
        <v>6.333333333333333E-4</v>
      </c>
      <c r="CG6" s="9">
        <f>+CA$15/12</f>
        <v>7.4166666666666662E-4</v>
      </c>
      <c r="CH6" s="9">
        <f>+CB$15/12</f>
        <v>8.5000000000000006E-4</v>
      </c>
      <c r="CK6" s="5">
        <v>3</v>
      </c>
      <c r="CL6" s="6">
        <f t="shared" si="6"/>
        <v>0</v>
      </c>
      <c r="CM6" s="6">
        <f t="shared" ref="CM6:CM14" si="15">CR8</f>
        <v>0</v>
      </c>
      <c r="CN6" s="6">
        <f t="shared" si="7"/>
        <v>0</v>
      </c>
      <c r="CO6" s="6">
        <f t="shared" si="8"/>
        <v>6.875E-3</v>
      </c>
      <c r="CQ6" s="9">
        <f>+CL$15/12</f>
        <v>0</v>
      </c>
      <c r="CR6" s="9">
        <f>CM$15/12</f>
        <v>0</v>
      </c>
      <c r="CS6" s="9">
        <f>CN$15/12</f>
        <v>0</v>
      </c>
      <c r="CT6" s="9">
        <f>CO$15/12</f>
        <v>2.2916666666666667E-3</v>
      </c>
      <c r="CW6" s="5">
        <v>3</v>
      </c>
      <c r="CX6" s="6">
        <f t="shared" si="9"/>
        <v>0</v>
      </c>
      <c r="CY6" s="6">
        <f t="shared" si="9"/>
        <v>8.7500000000000008E-3</v>
      </c>
      <c r="CZ6" s="6">
        <f t="shared" si="9"/>
        <v>4.9750000000000003E-3</v>
      </c>
      <c r="DA6" s="51"/>
      <c r="DC6" s="9">
        <f>+CX$15/12</f>
        <v>0</v>
      </c>
      <c r="DD6" s="9">
        <f>CY$15/12</f>
        <v>2.9166666666666668E-3</v>
      </c>
      <c r="DE6" s="9">
        <f>CZ$15/12</f>
        <v>1.6583333333333335E-3</v>
      </c>
    </row>
    <row r="7" spans="1:109" ht="15" thickBot="1" x14ac:dyDescent="0.35">
      <c r="C7" s="5">
        <v>4</v>
      </c>
      <c r="D7" s="6">
        <f t="shared" si="0"/>
        <v>7.4999999999999997E-3</v>
      </c>
      <c r="E7" s="6">
        <f t="shared" si="0"/>
        <v>1.0833333333333334E-2</v>
      </c>
      <c r="F7" s="6">
        <f t="shared" si="0"/>
        <v>1.3166666666666667E-2</v>
      </c>
      <c r="G7" s="51"/>
      <c r="I7" s="9">
        <f>+I$6*C5</f>
        <v>3.7499999999999999E-3</v>
      </c>
      <c r="J7" s="9">
        <f t="shared" ref="J7:J17" si="16">J$6*C5</f>
        <v>5.4166666666666669E-3</v>
      </c>
      <c r="K7" s="9">
        <f t="shared" ref="K7:K17" si="17">K$6*C5</f>
        <v>6.5833333333333334E-3</v>
      </c>
      <c r="M7" s="5">
        <v>4</v>
      </c>
      <c r="N7" s="6">
        <f t="shared" si="1"/>
        <v>7.8333333333333328E-3</v>
      </c>
      <c r="O7" s="6">
        <f t="shared" si="1"/>
        <v>1.1333333333333334E-2</v>
      </c>
      <c r="P7" s="6">
        <f t="shared" si="1"/>
        <v>1.3666666666666667E-2</v>
      </c>
      <c r="R7" s="9">
        <f t="shared" ref="R7:R17" si="18">+R$6*M5</f>
        <v>3.9166666666666664E-3</v>
      </c>
      <c r="S7" s="9">
        <f t="shared" ref="S7:S17" si="19">S$6*M5</f>
        <v>5.6666666666666671E-3</v>
      </c>
      <c r="T7" s="9">
        <f t="shared" ref="T7:T17" si="20">T$6*M5</f>
        <v>6.8333333333333336E-3</v>
      </c>
      <c r="V7" s="5">
        <v>4</v>
      </c>
      <c r="W7" s="6">
        <f t="shared" si="2"/>
        <v>8.3333333333333332E-3</v>
      </c>
      <c r="X7" s="6">
        <f t="shared" si="2"/>
        <v>8.3333333333333332E-3</v>
      </c>
      <c r="Y7" s="6">
        <f t="shared" si="2"/>
        <v>8.3333333333333332E-3</v>
      </c>
      <c r="Z7" s="6">
        <f t="shared" si="2"/>
        <v>8.3333333333333332E-3</v>
      </c>
      <c r="AA7" s="6">
        <f t="shared" si="2"/>
        <v>8.3333333333333332E-3</v>
      </c>
      <c r="AC7" s="9">
        <f>+AC$6*V5</f>
        <v>4.1666666666666666E-3</v>
      </c>
      <c r="AD7" s="9">
        <f>AD$6*V5</f>
        <v>4.1666666666666666E-3</v>
      </c>
      <c r="AE7" s="9">
        <f>AE$6*V5</f>
        <v>4.1666666666666666E-3</v>
      </c>
      <c r="AF7" s="9">
        <f>AF$6*V5</f>
        <v>4.1666666666666666E-3</v>
      </c>
      <c r="AG7" s="9">
        <f>AG$6*V5</f>
        <v>4.1666666666666666E-3</v>
      </c>
      <c r="AI7" s="5">
        <v>4</v>
      </c>
      <c r="AJ7" s="6">
        <f t="shared" si="3"/>
        <v>4.6666666666666671E-3</v>
      </c>
      <c r="AK7" s="6">
        <f t="shared" si="3"/>
        <v>7.1666666666666658E-3</v>
      </c>
      <c r="AL7" s="6">
        <f t="shared" si="3"/>
        <v>9.8333333333333328E-3</v>
      </c>
      <c r="AM7" s="6">
        <f t="shared" si="3"/>
        <v>1.2499999999999999E-2</v>
      </c>
      <c r="AN7" s="7">
        <f t="shared" si="3"/>
        <v>1.5333333333333332E-2</v>
      </c>
      <c r="AP7" s="9">
        <f>+AP$6*AI5</f>
        <v>2.3333333333333335E-3</v>
      </c>
      <c r="AQ7" s="9">
        <f>AQ$6*AI5</f>
        <v>3.5833333333333329E-3</v>
      </c>
      <c r="AR7" s="9">
        <f>AR$6*AI5</f>
        <v>4.9166666666666664E-3</v>
      </c>
      <c r="AS7" s="9">
        <f>AS$6*AI5</f>
        <v>6.2499999999999995E-3</v>
      </c>
      <c r="AT7" s="9">
        <f>AT$6*AI5</f>
        <v>7.6666666666666662E-3</v>
      </c>
      <c r="AV7" s="5">
        <v>4</v>
      </c>
      <c r="AW7" s="6">
        <f t="shared" si="4"/>
        <v>1.7833333333333333E-2</v>
      </c>
      <c r="AX7" s="6">
        <f t="shared" ref="AX7:AX14" si="21">BC9</f>
        <v>2.7333333333333334E-2</v>
      </c>
      <c r="AY7" s="6">
        <f t="shared" si="12"/>
        <v>3.3666666666666671E-2</v>
      </c>
      <c r="AZ7" s="6">
        <f t="shared" ref="AZ7:AZ14" si="22">BE9</f>
        <v>8.3333333333333332E-3</v>
      </c>
      <c r="BB7" s="9">
        <f t="shared" ref="BB7:BB17" si="23">+BB$6*AV5</f>
        <v>8.9166666666666665E-3</v>
      </c>
      <c r="BC7" s="9">
        <f t="shared" ref="BC7:BC17" si="24">BC$6*AV5</f>
        <v>1.3666666666666667E-2</v>
      </c>
      <c r="BD7" s="9">
        <f>BD$6*AV5</f>
        <v>1.6833333333333336E-2</v>
      </c>
      <c r="BE7" s="9">
        <f t="shared" ref="BE7:BE17" si="25">BE$6*AV5</f>
        <v>4.1666666666666666E-3</v>
      </c>
      <c r="BG7" s="5">
        <v>4</v>
      </c>
      <c r="BH7" s="62">
        <f t="shared" si="14"/>
        <v>6.4333333333333334E-3</v>
      </c>
      <c r="BI7" s="51"/>
      <c r="BJ7" s="51"/>
      <c r="BL7" s="105">
        <v>15</v>
      </c>
      <c r="BM7" s="106">
        <v>0.1061</v>
      </c>
      <c r="BW7" s="5">
        <v>4</v>
      </c>
      <c r="BX7" s="6">
        <f t="shared" si="5"/>
        <v>1.4333333333333333E-3</v>
      </c>
      <c r="BY7" s="6">
        <f t="shared" si="5"/>
        <v>2.0999999999999999E-3</v>
      </c>
      <c r="BZ7" s="6">
        <f t="shared" si="5"/>
        <v>2.5333333333333332E-3</v>
      </c>
      <c r="CA7" s="6">
        <f t="shared" si="5"/>
        <v>2.9666666666666665E-3</v>
      </c>
      <c r="CB7" s="6">
        <f t="shared" si="5"/>
        <v>3.4000000000000002E-3</v>
      </c>
      <c r="CD7" s="9">
        <f>+CD$6*BW5</f>
        <v>7.1666666666666667E-4</v>
      </c>
      <c r="CE7" s="9">
        <f>CE$6*BW5</f>
        <v>1.0499999999999999E-3</v>
      </c>
      <c r="CF7" s="9">
        <f>CF$6*BW5</f>
        <v>1.2666666666666666E-3</v>
      </c>
      <c r="CG7" s="9">
        <f>CG$6*BW5</f>
        <v>1.4833333333333332E-3</v>
      </c>
      <c r="CH7" s="9">
        <f>CH$6*BW5</f>
        <v>1.7000000000000001E-3</v>
      </c>
      <c r="CK7" s="5">
        <v>4</v>
      </c>
      <c r="CL7" s="6">
        <f t="shared" si="6"/>
        <v>0</v>
      </c>
      <c r="CM7" s="6">
        <f t="shared" si="15"/>
        <v>0</v>
      </c>
      <c r="CN7" s="6">
        <f t="shared" si="7"/>
        <v>0</v>
      </c>
      <c r="CO7" s="6">
        <f t="shared" si="8"/>
        <v>9.1666666666666667E-3</v>
      </c>
      <c r="CQ7" s="9">
        <f t="shared" ref="CQ7:CQ17" si="26">+CQ$6*CK5</f>
        <v>0</v>
      </c>
      <c r="CR7" s="9">
        <f t="shared" ref="CR7:CR17" si="27">CR$6*CK5</f>
        <v>0</v>
      </c>
      <c r="CS7" s="9">
        <f>CS$6*CK5</f>
        <v>0</v>
      </c>
      <c r="CT7" s="9">
        <f t="shared" ref="CT7:CT17" si="28">CT$6*CK5</f>
        <v>4.5833333333333334E-3</v>
      </c>
      <c r="CW7" s="5">
        <v>4</v>
      </c>
      <c r="CX7" s="6">
        <f t="shared" si="9"/>
        <v>0</v>
      </c>
      <c r="CY7" s="6">
        <f t="shared" si="9"/>
        <v>1.1666666666666667E-2</v>
      </c>
      <c r="CZ7" s="6">
        <f t="shared" si="9"/>
        <v>6.633333333333334E-3</v>
      </c>
      <c r="DA7" s="51"/>
      <c r="DC7" s="9">
        <f>+DC$6*CW5</f>
        <v>0</v>
      </c>
      <c r="DD7" s="9">
        <f t="shared" ref="DD7:DD17" si="29">DD$6*CW5</f>
        <v>5.8333333333333336E-3</v>
      </c>
      <c r="DE7" s="9">
        <f t="shared" ref="DE7:DE17" si="30">DE$6*CW5</f>
        <v>3.316666666666667E-3</v>
      </c>
    </row>
    <row r="8" spans="1:109" ht="15.6" x14ac:dyDescent="0.3">
      <c r="A8" s="16" t="s">
        <v>0</v>
      </c>
      <c r="C8" s="5">
        <v>5</v>
      </c>
      <c r="D8" s="6">
        <f t="shared" si="0"/>
        <v>9.3749999999999997E-3</v>
      </c>
      <c r="E8" s="6">
        <f t="shared" si="0"/>
        <v>1.3541666666666667E-2</v>
      </c>
      <c r="F8" s="6">
        <f t="shared" si="0"/>
        <v>1.6458333333333332E-2</v>
      </c>
      <c r="G8" s="51"/>
      <c r="I8" s="9">
        <f>+I$6*C6</f>
        <v>5.6249999999999998E-3</v>
      </c>
      <c r="J8" s="9">
        <f t="shared" si="16"/>
        <v>8.1250000000000003E-3</v>
      </c>
      <c r="K8" s="9">
        <f t="shared" si="17"/>
        <v>9.8750000000000001E-3</v>
      </c>
      <c r="M8" s="5">
        <v>5</v>
      </c>
      <c r="N8" s="6">
        <f t="shared" si="1"/>
        <v>9.7916666666666655E-3</v>
      </c>
      <c r="O8" s="6">
        <f t="shared" si="1"/>
        <v>1.4166666666666668E-2</v>
      </c>
      <c r="P8" s="6">
        <f t="shared" si="1"/>
        <v>1.7083333333333332E-2</v>
      </c>
      <c r="R8" s="9">
        <f t="shared" si="18"/>
        <v>5.875E-3</v>
      </c>
      <c r="S8" s="9">
        <f t="shared" si="19"/>
        <v>8.5000000000000006E-3</v>
      </c>
      <c r="T8" s="9">
        <f t="shared" si="20"/>
        <v>1.025E-2</v>
      </c>
      <c r="V8" s="5">
        <v>5</v>
      </c>
      <c r="W8" s="6">
        <f t="shared" si="2"/>
        <v>1.0416666666666666E-2</v>
      </c>
      <c r="X8" s="6">
        <f t="shared" si="2"/>
        <v>1.0416666666666666E-2</v>
      </c>
      <c r="Y8" s="6">
        <f t="shared" si="2"/>
        <v>1.0416666666666666E-2</v>
      </c>
      <c r="Z8" s="6">
        <f t="shared" si="2"/>
        <v>1.0416666666666666E-2</v>
      </c>
      <c r="AA8" s="6">
        <f t="shared" si="2"/>
        <v>1.0416666666666666E-2</v>
      </c>
      <c r="AC8" s="9">
        <f t="shared" ref="AC8:AC17" si="31">+AC$6*V6</f>
        <v>6.2500000000000003E-3</v>
      </c>
      <c r="AD8" s="9">
        <f t="shared" ref="AD8:AD16" si="32">AD$6*V6</f>
        <v>6.2500000000000003E-3</v>
      </c>
      <c r="AE8" s="9">
        <f t="shared" ref="AE8:AE16" si="33">AE$6*V6</f>
        <v>6.2500000000000003E-3</v>
      </c>
      <c r="AF8" s="9">
        <f t="shared" ref="AF8:AF16" si="34">AF$6*V6</f>
        <v>6.2500000000000003E-3</v>
      </c>
      <c r="AG8" s="9">
        <f t="shared" ref="AG8:AG16" si="35">AG$6*V6</f>
        <v>6.2500000000000003E-3</v>
      </c>
      <c r="AI8" s="5">
        <v>5</v>
      </c>
      <c r="AJ8" s="6">
        <f t="shared" si="3"/>
        <v>5.8333333333333336E-3</v>
      </c>
      <c r="AK8" s="6">
        <f t="shared" si="3"/>
        <v>8.958333333333332E-3</v>
      </c>
      <c r="AL8" s="6">
        <f t="shared" si="3"/>
        <v>1.2291666666666666E-2</v>
      </c>
      <c r="AM8" s="6">
        <f t="shared" si="3"/>
        <v>1.5624999999999998E-2</v>
      </c>
      <c r="AN8" s="7">
        <f t="shared" si="3"/>
        <v>1.9166666666666665E-2</v>
      </c>
      <c r="AP8" s="9">
        <f t="shared" ref="AP8:AP17" si="36">+AP$6*AI6</f>
        <v>3.5000000000000005E-3</v>
      </c>
      <c r="AQ8" s="9">
        <f t="shared" ref="AQ8:AQ15" si="37">AQ$6*AI6</f>
        <v>5.3749999999999996E-3</v>
      </c>
      <c r="AR8" s="9">
        <f t="shared" ref="AR8:AR17" si="38">AR$6*AI6</f>
        <v>7.3749999999999996E-3</v>
      </c>
      <c r="AS8" s="9">
        <f t="shared" ref="AS8:AS17" si="39">AS$6*AI6</f>
        <v>9.3749999999999997E-3</v>
      </c>
      <c r="AT8" s="9">
        <f t="shared" ref="AT8:AT17" si="40">AT$6*AI6</f>
        <v>1.15E-2</v>
      </c>
      <c r="AV8" s="5">
        <v>5</v>
      </c>
      <c r="AW8" s="6">
        <f t="shared" si="4"/>
        <v>2.2291666666666668E-2</v>
      </c>
      <c r="AX8" s="6">
        <f t="shared" si="21"/>
        <v>3.4166666666666665E-2</v>
      </c>
      <c r="AY8" s="6">
        <f t="shared" si="12"/>
        <v>4.2083333333333341E-2</v>
      </c>
      <c r="AZ8" s="6">
        <f t="shared" si="22"/>
        <v>1.0416666666666666E-2</v>
      </c>
      <c r="BB8" s="9">
        <f t="shared" si="23"/>
        <v>1.3375E-2</v>
      </c>
      <c r="BC8" s="9">
        <f t="shared" si="24"/>
        <v>2.0500000000000001E-2</v>
      </c>
      <c r="BD8" s="9">
        <f t="shared" ref="BD8:BD16" si="41">BD$6*AV6</f>
        <v>2.5250000000000002E-2</v>
      </c>
      <c r="BE8" s="9">
        <f t="shared" si="25"/>
        <v>6.2500000000000003E-3</v>
      </c>
      <c r="BG8" s="5">
        <v>5</v>
      </c>
      <c r="BH8" s="62">
        <f t="shared" si="14"/>
        <v>8.0416666666666674E-3</v>
      </c>
      <c r="BI8" s="51"/>
      <c r="BJ8" s="51"/>
      <c r="BL8" s="105">
        <v>16</v>
      </c>
      <c r="BM8" s="106">
        <v>0.1095</v>
      </c>
      <c r="BW8" s="5">
        <v>5</v>
      </c>
      <c r="BX8" s="6">
        <f t="shared" si="5"/>
        <v>1.7916666666666667E-3</v>
      </c>
      <c r="BY8" s="6">
        <f t="shared" si="5"/>
        <v>2.6249999999999997E-3</v>
      </c>
      <c r="BZ8" s="6">
        <f t="shared" si="5"/>
        <v>3.1666666666666666E-3</v>
      </c>
      <c r="CA8" s="6">
        <f t="shared" si="5"/>
        <v>3.708333333333333E-3</v>
      </c>
      <c r="CB8" s="6">
        <f t="shared" si="5"/>
        <v>4.2500000000000003E-3</v>
      </c>
      <c r="CD8" s="9">
        <f t="shared" ref="CD8:CD16" si="42">+CD$6*BW6</f>
        <v>1.075E-3</v>
      </c>
      <c r="CE8" s="9">
        <f t="shared" ref="CE8:CE16" si="43">CE$6*BW6</f>
        <v>1.575E-3</v>
      </c>
      <c r="CF8" s="9">
        <f t="shared" ref="CF8:CF16" si="44">CF$6*BW6</f>
        <v>1.8999999999999998E-3</v>
      </c>
      <c r="CG8" s="9">
        <f t="shared" ref="CG8:CG16" si="45">CG$6*BW6</f>
        <v>2.225E-3</v>
      </c>
      <c r="CH8" s="9">
        <f t="shared" ref="CH8:CH16" si="46">CH$6*BW6</f>
        <v>2.5500000000000002E-3</v>
      </c>
      <c r="CK8" s="5">
        <v>5</v>
      </c>
      <c r="CL8" s="6">
        <f t="shared" si="6"/>
        <v>0</v>
      </c>
      <c r="CM8" s="6">
        <f t="shared" si="15"/>
        <v>0</v>
      </c>
      <c r="CN8" s="6">
        <f t="shared" si="7"/>
        <v>0</v>
      </c>
      <c r="CO8" s="6">
        <f t="shared" si="8"/>
        <v>1.1458333333333334E-2</v>
      </c>
      <c r="CQ8" s="9">
        <f t="shared" si="26"/>
        <v>0</v>
      </c>
      <c r="CR8" s="9">
        <f t="shared" si="27"/>
        <v>0</v>
      </c>
      <c r="CS8" s="9">
        <f t="shared" ref="CS8:CS16" si="47">CS$6*CK6</f>
        <v>0</v>
      </c>
      <c r="CT8" s="9">
        <f t="shared" si="28"/>
        <v>6.875E-3</v>
      </c>
      <c r="CW8" s="5">
        <v>5</v>
      </c>
      <c r="CX8" s="6">
        <f t="shared" si="9"/>
        <v>0</v>
      </c>
      <c r="CY8" s="6">
        <f t="shared" si="9"/>
        <v>1.4583333333333334E-2</v>
      </c>
      <c r="CZ8" s="6">
        <f t="shared" si="9"/>
        <v>8.2916666666666677E-3</v>
      </c>
      <c r="DA8" s="51"/>
      <c r="DC8" s="9">
        <f>+DC$6*CW6</f>
        <v>0</v>
      </c>
      <c r="DD8" s="9">
        <f t="shared" si="29"/>
        <v>8.7500000000000008E-3</v>
      </c>
      <c r="DE8" s="9">
        <f t="shared" si="30"/>
        <v>4.9750000000000003E-3</v>
      </c>
    </row>
    <row r="9" spans="1:109" ht="15.6" x14ac:dyDescent="0.3">
      <c r="A9" s="12" t="s">
        <v>3</v>
      </c>
      <c r="C9" s="5">
        <v>6</v>
      </c>
      <c r="D9" s="6">
        <f t="shared" si="0"/>
        <v>1.125E-2</v>
      </c>
      <c r="E9" s="6">
        <f t="shared" si="0"/>
        <v>1.6250000000000001E-2</v>
      </c>
      <c r="F9" s="6">
        <f t="shared" si="0"/>
        <v>1.975E-2</v>
      </c>
      <c r="G9" s="51"/>
      <c r="I9" s="9">
        <f t="shared" ref="I9:I17" si="48">+I$6*C7</f>
        <v>7.4999999999999997E-3</v>
      </c>
      <c r="J9" s="9">
        <f t="shared" si="16"/>
        <v>1.0833333333333334E-2</v>
      </c>
      <c r="K9" s="9">
        <f t="shared" si="17"/>
        <v>1.3166666666666667E-2</v>
      </c>
      <c r="M9" s="5">
        <v>6</v>
      </c>
      <c r="N9" s="6">
        <f t="shared" si="1"/>
        <v>1.175E-2</v>
      </c>
      <c r="O9" s="6">
        <f t="shared" si="1"/>
        <v>1.7000000000000001E-2</v>
      </c>
      <c r="P9" s="6">
        <f t="shared" si="1"/>
        <v>2.0500000000000001E-2</v>
      </c>
      <c r="R9" s="9">
        <f t="shared" si="18"/>
        <v>7.8333333333333328E-3</v>
      </c>
      <c r="S9" s="9">
        <f t="shared" si="19"/>
        <v>1.1333333333333334E-2</v>
      </c>
      <c r="T9" s="9">
        <f t="shared" si="20"/>
        <v>1.3666666666666667E-2</v>
      </c>
      <c r="V9" s="5">
        <v>6</v>
      </c>
      <c r="W9" s="6">
        <f t="shared" si="2"/>
        <v>1.2500000000000001E-2</v>
      </c>
      <c r="X9" s="6">
        <f t="shared" si="2"/>
        <v>1.2500000000000001E-2</v>
      </c>
      <c r="Y9" s="6">
        <f t="shared" si="2"/>
        <v>1.2500000000000001E-2</v>
      </c>
      <c r="Z9" s="6">
        <f t="shared" si="2"/>
        <v>1.2500000000000001E-2</v>
      </c>
      <c r="AA9" s="6">
        <f t="shared" si="2"/>
        <v>1.2500000000000001E-2</v>
      </c>
      <c r="AC9" s="9">
        <f t="shared" si="31"/>
        <v>8.3333333333333332E-3</v>
      </c>
      <c r="AD9" s="9">
        <f t="shared" si="32"/>
        <v>8.3333333333333332E-3</v>
      </c>
      <c r="AE9" s="9">
        <f t="shared" si="33"/>
        <v>8.3333333333333332E-3</v>
      </c>
      <c r="AF9" s="9">
        <f t="shared" si="34"/>
        <v>8.3333333333333332E-3</v>
      </c>
      <c r="AG9" s="9">
        <f t="shared" si="35"/>
        <v>8.3333333333333332E-3</v>
      </c>
      <c r="AI9" s="5">
        <v>6</v>
      </c>
      <c r="AJ9" s="6">
        <f t="shared" si="3"/>
        <v>7.000000000000001E-3</v>
      </c>
      <c r="AK9" s="6">
        <f t="shared" si="3"/>
        <v>1.0749999999999999E-2</v>
      </c>
      <c r="AL9" s="6">
        <f t="shared" si="3"/>
        <v>1.4749999999999999E-2</v>
      </c>
      <c r="AM9" s="6">
        <f t="shared" si="3"/>
        <v>1.8749999999999999E-2</v>
      </c>
      <c r="AN9" s="7">
        <f t="shared" si="3"/>
        <v>2.3E-2</v>
      </c>
      <c r="AP9" s="9">
        <f t="shared" si="36"/>
        <v>4.6666666666666671E-3</v>
      </c>
      <c r="AQ9" s="9">
        <f t="shared" si="37"/>
        <v>7.1666666666666658E-3</v>
      </c>
      <c r="AR9" s="9">
        <f t="shared" si="38"/>
        <v>9.8333333333333328E-3</v>
      </c>
      <c r="AS9" s="9">
        <f t="shared" si="39"/>
        <v>1.2499999999999999E-2</v>
      </c>
      <c r="AT9" s="9">
        <f t="shared" si="40"/>
        <v>1.5333333333333332E-2</v>
      </c>
      <c r="AV9" s="5">
        <v>6</v>
      </c>
      <c r="AW9" s="6">
        <f t="shared" si="4"/>
        <v>2.6749999999999999E-2</v>
      </c>
      <c r="AX9" s="6">
        <f t="shared" si="21"/>
        <v>4.1000000000000002E-2</v>
      </c>
      <c r="AY9" s="6">
        <f t="shared" si="12"/>
        <v>5.0500000000000003E-2</v>
      </c>
      <c r="AZ9" s="6">
        <f t="shared" si="22"/>
        <v>1.2500000000000001E-2</v>
      </c>
      <c r="BB9" s="9">
        <f t="shared" si="23"/>
        <v>1.7833333333333333E-2</v>
      </c>
      <c r="BC9" s="9">
        <f t="shared" si="24"/>
        <v>2.7333333333333334E-2</v>
      </c>
      <c r="BD9" s="9">
        <f t="shared" si="41"/>
        <v>3.3666666666666671E-2</v>
      </c>
      <c r="BE9" s="9">
        <f t="shared" si="25"/>
        <v>8.3333333333333332E-3</v>
      </c>
      <c r="BG9" s="5">
        <v>6</v>
      </c>
      <c r="BH9" s="62">
        <f t="shared" si="14"/>
        <v>9.6500000000000006E-3</v>
      </c>
      <c r="BI9" s="51"/>
      <c r="BJ9" s="51"/>
      <c r="BL9" s="105">
        <v>17</v>
      </c>
      <c r="BM9" s="106">
        <v>0.1135</v>
      </c>
      <c r="BW9" s="5">
        <v>6</v>
      </c>
      <c r="BX9" s="6">
        <f t="shared" si="5"/>
        <v>2.15E-3</v>
      </c>
      <c r="BY9" s="6">
        <f t="shared" si="5"/>
        <v>3.15E-3</v>
      </c>
      <c r="BZ9" s="6">
        <f t="shared" si="5"/>
        <v>3.7999999999999996E-3</v>
      </c>
      <c r="CA9" s="6">
        <f t="shared" si="5"/>
        <v>4.45E-3</v>
      </c>
      <c r="CB9" s="6">
        <f t="shared" si="5"/>
        <v>5.1000000000000004E-3</v>
      </c>
      <c r="CD9" s="9">
        <f t="shared" si="42"/>
        <v>1.4333333333333333E-3</v>
      </c>
      <c r="CE9" s="9">
        <f t="shared" si="43"/>
        <v>2.0999999999999999E-3</v>
      </c>
      <c r="CF9" s="9">
        <f t="shared" si="44"/>
        <v>2.5333333333333332E-3</v>
      </c>
      <c r="CG9" s="9">
        <f t="shared" si="45"/>
        <v>2.9666666666666665E-3</v>
      </c>
      <c r="CH9" s="9">
        <f t="shared" si="46"/>
        <v>3.4000000000000002E-3</v>
      </c>
      <c r="CK9" s="5">
        <v>6</v>
      </c>
      <c r="CL9" s="6">
        <f t="shared" si="6"/>
        <v>0</v>
      </c>
      <c r="CM9" s="6">
        <f t="shared" si="15"/>
        <v>0</v>
      </c>
      <c r="CN9" s="6">
        <f t="shared" si="7"/>
        <v>0</v>
      </c>
      <c r="CO9" s="6">
        <f t="shared" si="8"/>
        <v>1.375E-2</v>
      </c>
      <c r="CQ9" s="9">
        <f t="shared" si="26"/>
        <v>0</v>
      </c>
      <c r="CR9" s="9">
        <f t="shared" si="27"/>
        <v>0</v>
      </c>
      <c r="CS9" s="9">
        <f t="shared" si="47"/>
        <v>0</v>
      </c>
      <c r="CT9" s="9">
        <f t="shared" si="28"/>
        <v>9.1666666666666667E-3</v>
      </c>
      <c r="CW9" s="5">
        <v>6</v>
      </c>
      <c r="CX9" s="6">
        <f t="shared" si="9"/>
        <v>0</v>
      </c>
      <c r="CY9" s="6">
        <f t="shared" si="9"/>
        <v>1.7500000000000002E-2</v>
      </c>
      <c r="CZ9" s="6">
        <f t="shared" si="9"/>
        <v>9.9500000000000005E-3</v>
      </c>
      <c r="DA9" s="51"/>
      <c r="DC9" s="9">
        <f t="shared" ref="DC9:DC17" si="49">+DC$6*CW7</f>
        <v>0</v>
      </c>
      <c r="DD9" s="9">
        <f t="shared" si="29"/>
        <v>1.1666666666666667E-2</v>
      </c>
      <c r="DE9" s="9">
        <f t="shared" si="30"/>
        <v>6.633333333333334E-3</v>
      </c>
    </row>
    <row r="10" spans="1:109" ht="15.6" x14ac:dyDescent="0.3">
      <c r="A10" s="12" t="s">
        <v>2</v>
      </c>
      <c r="C10" s="5">
        <v>7</v>
      </c>
      <c r="D10" s="6">
        <f t="shared" si="0"/>
        <v>1.3125E-2</v>
      </c>
      <c r="E10" s="6">
        <f t="shared" si="0"/>
        <v>1.8958333333333334E-2</v>
      </c>
      <c r="F10" s="6">
        <f t="shared" si="0"/>
        <v>2.3041666666666669E-2</v>
      </c>
      <c r="G10" s="51"/>
      <c r="I10" s="9">
        <f t="shared" si="48"/>
        <v>9.3749999999999997E-3</v>
      </c>
      <c r="J10" s="9">
        <f t="shared" si="16"/>
        <v>1.3541666666666667E-2</v>
      </c>
      <c r="K10" s="9">
        <f t="shared" si="17"/>
        <v>1.6458333333333332E-2</v>
      </c>
      <c r="M10" s="5">
        <v>7</v>
      </c>
      <c r="N10" s="6">
        <f t="shared" si="1"/>
        <v>1.3708333333333333E-2</v>
      </c>
      <c r="O10" s="6">
        <f t="shared" si="1"/>
        <v>1.9833333333333335E-2</v>
      </c>
      <c r="P10" s="6">
        <f t="shared" si="1"/>
        <v>2.3916666666666669E-2</v>
      </c>
      <c r="R10" s="9">
        <f t="shared" si="18"/>
        <v>9.7916666666666655E-3</v>
      </c>
      <c r="S10" s="9">
        <f t="shared" si="19"/>
        <v>1.4166666666666668E-2</v>
      </c>
      <c r="T10" s="9">
        <f t="shared" si="20"/>
        <v>1.7083333333333332E-2</v>
      </c>
      <c r="V10" s="5">
        <v>7</v>
      </c>
      <c r="W10" s="6">
        <f t="shared" si="2"/>
        <v>1.4583333333333334E-2</v>
      </c>
      <c r="X10" s="6">
        <f t="shared" si="2"/>
        <v>1.4583333333333334E-2</v>
      </c>
      <c r="Y10" s="6">
        <f t="shared" si="2"/>
        <v>1.4583333333333334E-2</v>
      </c>
      <c r="Z10" s="6">
        <f t="shared" si="2"/>
        <v>1.4583333333333334E-2</v>
      </c>
      <c r="AA10" s="6">
        <f t="shared" si="2"/>
        <v>1.4583333333333334E-2</v>
      </c>
      <c r="AC10" s="9">
        <f t="shared" si="31"/>
        <v>1.0416666666666666E-2</v>
      </c>
      <c r="AD10" s="9">
        <f t="shared" si="32"/>
        <v>1.0416666666666666E-2</v>
      </c>
      <c r="AE10" s="9">
        <f t="shared" si="33"/>
        <v>1.0416666666666666E-2</v>
      </c>
      <c r="AF10" s="9">
        <f t="shared" si="34"/>
        <v>1.0416666666666666E-2</v>
      </c>
      <c r="AG10" s="9">
        <f t="shared" si="35"/>
        <v>1.0416666666666666E-2</v>
      </c>
      <c r="AI10" s="5">
        <v>7</v>
      </c>
      <c r="AJ10" s="6">
        <f t="shared" si="3"/>
        <v>8.1666666666666676E-3</v>
      </c>
      <c r="AK10" s="6">
        <f t="shared" si="3"/>
        <v>1.2541666666666665E-2</v>
      </c>
      <c r="AL10" s="6">
        <f t="shared" si="3"/>
        <v>1.7208333333333332E-2</v>
      </c>
      <c r="AM10" s="6">
        <f t="shared" si="3"/>
        <v>2.1874999999999999E-2</v>
      </c>
      <c r="AN10" s="7">
        <f t="shared" si="3"/>
        <v>2.6833333333333331E-2</v>
      </c>
      <c r="AP10" s="9">
        <f t="shared" si="36"/>
        <v>5.8333333333333336E-3</v>
      </c>
      <c r="AQ10" s="9">
        <f t="shared" si="37"/>
        <v>8.958333333333332E-3</v>
      </c>
      <c r="AR10" s="9">
        <f t="shared" si="38"/>
        <v>1.2291666666666666E-2</v>
      </c>
      <c r="AS10" s="9">
        <f t="shared" si="39"/>
        <v>1.5624999999999998E-2</v>
      </c>
      <c r="AT10" s="9">
        <f t="shared" si="40"/>
        <v>1.9166666666666665E-2</v>
      </c>
      <c r="AV10" s="5">
        <v>7</v>
      </c>
      <c r="AW10" s="6">
        <f t="shared" si="4"/>
        <v>3.1208333333333331E-2</v>
      </c>
      <c r="AX10" s="6">
        <f t="shared" si="21"/>
        <v>4.7833333333333339E-2</v>
      </c>
      <c r="AY10" s="6">
        <f t="shared" si="12"/>
        <v>5.8916666666666673E-2</v>
      </c>
      <c r="AZ10" s="6">
        <f t="shared" si="22"/>
        <v>1.4583333333333334E-2</v>
      </c>
      <c r="BB10" s="9">
        <f t="shared" si="23"/>
        <v>2.2291666666666668E-2</v>
      </c>
      <c r="BC10" s="9">
        <f t="shared" si="24"/>
        <v>3.4166666666666665E-2</v>
      </c>
      <c r="BD10" s="9">
        <f t="shared" si="41"/>
        <v>4.2083333333333341E-2</v>
      </c>
      <c r="BE10" s="9">
        <f t="shared" si="25"/>
        <v>1.0416666666666666E-2</v>
      </c>
      <c r="BG10" s="5">
        <v>7</v>
      </c>
      <c r="BH10" s="62">
        <f t="shared" si="14"/>
        <v>1.1258333333333334E-2</v>
      </c>
      <c r="BI10" s="51"/>
      <c r="BJ10" s="51"/>
      <c r="BL10" s="105">
        <v>18</v>
      </c>
      <c r="BM10" s="106">
        <v>0.11799999999999999</v>
      </c>
      <c r="BW10" s="5">
        <v>7</v>
      </c>
      <c r="BX10" s="6">
        <f t="shared" si="5"/>
        <v>2.5083333333333333E-3</v>
      </c>
      <c r="BY10" s="6">
        <f t="shared" si="5"/>
        <v>3.6749999999999999E-3</v>
      </c>
      <c r="BZ10" s="6">
        <f t="shared" si="5"/>
        <v>4.4333333333333334E-3</v>
      </c>
      <c r="CA10" s="6">
        <f t="shared" si="5"/>
        <v>5.1916666666666665E-3</v>
      </c>
      <c r="CB10" s="6">
        <f t="shared" si="5"/>
        <v>5.9500000000000004E-3</v>
      </c>
      <c r="CD10" s="9">
        <f t="shared" si="42"/>
        <v>1.7916666666666667E-3</v>
      </c>
      <c r="CE10" s="9">
        <f t="shared" si="43"/>
        <v>2.6249999999999997E-3</v>
      </c>
      <c r="CF10" s="9">
        <f t="shared" si="44"/>
        <v>3.1666666666666666E-3</v>
      </c>
      <c r="CG10" s="9">
        <f t="shared" si="45"/>
        <v>3.708333333333333E-3</v>
      </c>
      <c r="CH10" s="9">
        <f t="shared" si="46"/>
        <v>4.2500000000000003E-3</v>
      </c>
      <c r="CK10" s="5">
        <v>7</v>
      </c>
      <c r="CL10" s="6">
        <f t="shared" si="6"/>
        <v>0</v>
      </c>
      <c r="CM10" s="6">
        <f t="shared" si="15"/>
        <v>0</v>
      </c>
      <c r="CN10" s="6">
        <f t="shared" si="7"/>
        <v>0</v>
      </c>
      <c r="CO10" s="6">
        <f t="shared" si="8"/>
        <v>1.6041666666666666E-2</v>
      </c>
      <c r="CQ10" s="9">
        <f t="shared" si="26"/>
        <v>0</v>
      </c>
      <c r="CR10" s="9">
        <f t="shared" si="27"/>
        <v>0</v>
      </c>
      <c r="CS10" s="9">
        <f t="shared" si="47"/>
        <v>0</v>
      </c>
      <c r="CT10" s="9">
        <f t="shared" si="28"/>
        <v>1.1458333333333334E-2</v>
      </c>
      <c r="CW10" s="5">
        <v>7</v>
      </c>
      <c r="CX10" s="6">
        <f t="shared" si="9"/>
        <v>0</v>
      </c>
      <c r="CY10" s="6">
        <f t="shared" si="9"/>
        <v>2.0416666666666666E-2</v>
      </c>
      <c r="CZ10" s="6">
        <f t="shared" si="9"/>
        <v>1.1608333333333335E-2</v>
      </c>
      <c r="DA10" s="51"/>
      <c r="DC10" s="9">
        <f t="shared" si="49"/>
        <v>0</v>
      </c>
      <c r="DD10" s="9">
        <f t="shared" si="29"/>
        <v>1.4583333333333334E-2</v>
      </c>
      <c r="DE10" s="9">
        <f t="shared" si="30"/>
        <v>8.2916666666666677E-3</v>
      </c>
    </row>
    <row r="11" spans="1:109" ht="15.6" x14ac:dyDescent="0.3">
      <c r="A11" s="12" t="s">
        <v>4</v>
      </c>
      <c r="C11" s="5">
        <v>8</v>
      </c>
      <c r="D11" s="6">
        <f t="shared" si="0"/>
        <v>1.4999999999999999E-2</v>
      </c>
      <c r="E11" s="6">
        <f t="shared" si="0"/>
        <v>2.1666666666666667E-2</v>
      </c>
      <c r="F11" s="6">
        <f t="shared" si="0"/>
        <v>2.6333333333333334E-2</v>
      </c>
      <c r="G11" s="51"/>
      <c r="I11" s="9">
        <f t="shared" si="48"/>
        <v>1.125E-2</v>
      </c>
      <c r="J11" s="9">
        <f t="shared" si="16"/>
        <v>1.6250000000000001E-2</v>
      </c>
      <c r="K11" s="9">
        <f t="shared" si="17"/>
        <v>1.975E-2</v>
      </c>
      <c r="M11" s="5">
        <v>8</v>
      </c>
      <c r="N11" s="6">
        <f t="shared" si="1"/>
        <v>1.5666666666666666E-2</v>
      </c>
      <c r="O11" s="6">
        <f t="shared" si="1"/>
        <v>2.2666666666666668E-2</v>
      </c>
      <c r="P11" s="6">
        <f t="shared" si="1"/>
        <v>2.7333333333333334E-2</v>
      </c>
      <c r="R11" s="9">
        <f t="shared" si="18"/>
        <v>1.175E-2</v>
      </c>
      <c r="S11" s="9">
        <f t="shared" si="19"/>
        <v>1.7000000000000001E-2</v>
      </c>
      <c r="T11" s="9">
        <f t="shared" si="20"/>
        <v>2.0500000000000001E-2</v>
      </c>
      <c r="V11" s="5">
        <v>8</v>
      </c>
      <c r="W11" s="6">
        <f t="shared" si="2"/>
        <v>1.6666666666666666E-2</v>
      </c>
      <c r="X11" s="6">
        <f t="shared" si="2"/>
        <v>1.6666666666666666E-2</v>
      </c>
      <c r="Y11" s="6">
        <f t="shared" si="2"/>
        <v>1.6666666666666666E-2</v>
      </c>
      <c r="Z11" s="6">
        <f t="shared" si="2"/>
        <v>1.6666666666666666E-2</v>
      </c>
      <c r="AA11" s="6">
        <f t="shared" si="2"/>
        <v>1.6666666666666666E-2</v>
      </c>
      <c r="AC11" s="9">
        <f t="shared" si="31"/>
        <v>1.2500000000000001E-2</v>
      </c>
      <c r="AD11" s="9">
        <f t="shared" si="32"/>
        <v>1.2500000000000001E-2</v>
      </c>
      <c r="AE11" s="9">
        <f t="shared" si="33"/>
        <v>1.2500000000000001E-2</v>
      </c>
      <c r="AF11" s="9">
        <f t="shared" si="34"/>
        <v>1.2500000000000001E-2</v>
      </c>
      <c r="AG11" s="9">
        <f t="shared" si="35"/>
        <v>1.2500000000000001E-2</v>
      </c>
      <c r="AI11" s="5">
        <v>8</v>
      </c>
      <c r="AJ11" s="6">
        <f t="shared" si="3"/>
        <v>9.3333333333333341E-3</v>
      </c>
      <c r="AK11" s="6">
        <f t="shared" si="3"/>
        <v>1.4333333333333332E-2</v>
      </c>
      <c r="AL11" s="6">
        <f t="shared" si="3"/>
        <v>1.9666666666666666E-2</v>
      </c>
      <c r="AM11" s="6">
        <f t="shared" si="3"/>
        <v>2.4999999999999998E-2</v>
      </c>
      <c r="AN11" s="7">
        <f t="shared" si="3"/>
        <v>3.0666666666666665E-2</v>
      </c>
      <c r="AP11" s="9">
        <f t="shared" si="36"/>
        <v>7.000000000000001E-3</v>
      </c>
      <c r="AQ11" s="9">
        <f t="shared" si="37"/>
        <v>1.0749999999999999E-2</v>
      </c>
      <c r="AR11" s="9">
        <f t="shared" si="38"/>
        <v>1.4749999999999999E-2</v>
      </c>
      <c r="AS11" s="9">
        <f t="shared" si="39"/>
        <v>1.8749999999999999E-2</v>
      </c>
      <c r="AT11" s="9">
        <f t="shared" si="40"/>
        <v>2.3E-2</v>
      </c>
      <c r="AV11" s="5">
        <v>8</v>
      </c>
      <c r="AW11" s="6">
        <f t="shared" si="4"/>
        <v>3.5666666666666666E-2</v>
      </c>
      <c r="AX11" s="6">
        <f t="shared" si="21"/>
        <v>5.4666666666666669E-2</v>
      </c>
      <c r="AY11" s="6">
        <f t="shared" si="12"/>
        <v>6.7333333333333342E-2</v>
      </c>
      <c r="AZ11" s="6">
        <f t="shared" si="22"/>
        <v>1.6666666666666666E-2</v>
      </c>
      <c r="BB11" s="9">
        <f t="shared" si="23"/>
        <v>2.6749999999999999E-2</v>
      </c>
      <c r="BC11" s="9">
        <f t="shared" si="24"/>
        <v>4.1000000000000002E-2</v>
      </c>
      <c r="BD11" s="9">
        <f t="shared" si="41"/>
        <v>5.0500000000000003E-2</v>
      </c>
      <c r="BE11" s="9">
        <f t="shared" si="25"/>
        <v>1.2500000000000001E-2</v>
      </c>
      <c r="BG11" s="5">
        <v>8</v>
      </c>
      <c r="BH11" s="62">
        <f t="shared" si="14"/>
        <v>1.2866666666666667E-2</v>
      </c>
      <c r="BI11" s="51"/>
      <c r="BJ11" s="51"/>
      <c r="BL11" s="105">
        <v>19</v>
      </c>
      <c r="BM11" s="106">
        <v>0.1229</v>
      </c>
      <c r="BW11" s="5">
        <v>8</v>
      </c>
      <c r="BX11" s="6">
        <f t="shared" si="5"/>
        <v>2.8666666666666667E-3</v>
      </c>
      <c r="BY11" s="6">
        <f t="shared" si="5"/>
        <v>4.1999999999999997E-3</v>
      </c>
      <c r="BZ11" s="6">
        <f t="shared" si="5"/>
        <v>5.0666666666666664E-3</v>
      </c>
      <c r="CA11" s="6">
        <f t="shared" si="5"/>
        <v>5.933333333333333E-3</v>
      </c>
      <c r="CB11" s="6">
        <f t="shared" si="5"/>
        <v>6.8000000000000005E-3</v>
      </c>
      <c r="CD11" s="9">
        <f t="shared" si="42"/>
        <v>2.15E-3</v>
      </c>
      <c r="CE11" s="9">
        <f t="shared" si="43"/>
        <v>3.15E-3</v>
      </c>
      <c r="CF11" s="9">
        <f t="shared" si="44"/>
        <v>3.7999999999999996E-3</v>
      </c>
      <c r="CG11" s="9">
        <f t="shared" si="45"/>
        <v>4.45E-3</v>
      </c>
      <c r="CH11" s="9">
        <f t="shared" si="46"/>
        <v>5.1000000000000004E-3</v>
      </c>
      <c r="CK11" s="5">
        <v>8</v>
      </c>
      <c r="CL11" s="6">
        <f t="shared" si="6"/>
        <v>0</v>
      </c>
      <c r="CM11" s="6">
        <f t="shared" si="15"/>
        <v>0</v>
      </c>
      <c r="CN11" s="6">
        <f t="shared" si="7"/>
        <v>0</v>
      </c>
      <c r="CO11" s="6">
        <f t="shared" si="8"/>
        <v>1.8333333333333333E-2</v>
      </c>
      <c r="CQ11" s="9">
        <f t="shared" si="26"/>
        <v>0</v>
      </c>
      <c r="CR11" s="9">
        <f t="shared" si="27"/>
        <v>0</v>
      </c>
      <c r="CS11" s="9">
        <f t="shared" si="47"/>
        <v>0</v>
      </c>
      <c r="CT11" s="9">
        <f t="shared" si="28"/>
        <v>1.375E-2</v>
      </c>
      <c r="CW11" s="5">
        <v>8</v>
      </c>
      <c r="CX11" s="6">
        <f t="shared" si="9"/>
        <v>0</v>
      </c>
      <c r="CY11" s="6">
        <f t="shared" si="9"/>
        <v>2.3333333333333334E-2</v>
      </c>
      <c r="CZ11" s="6">
        <f t="shared" si="9"/>
        <v>1.3266666666666668E-2</v>
      </c>
      <c r="DA11" s="51"/>
      <c r="DC11" s="9">
        <f t="shared" si="49"/>
        <v>0</v>
      </c>
      <c r="DD11" s="9">
        <f t="shared" si="29"/>
        <v>1.7500000000000002E-2</v>
      </c>
      <c r="DE11" s="9">
        <f t="shared" si="30"/>
        <v>9.9500000000000005E-3</v>
      </c>
    </row>
    <row r="12" spans="1:109" ht="15.6" x14ac:dyDescent="0.3">
      <c r="A12" s="12" t="s">
        <v>5</v>
      </c>
      <c r="C12" s="5">
        <v>9</v>
      </c>
      <c r="D12" s="6">
        <f t="shared" si="0"/>
        <v>1.6875000000000001E-2</v>
      </c>
      <c r="E12" s="6">
        <f t="shared" si="0"/>
        <v>2.4375000000000001E-2</v>
      </c>
      <c r="F12" s="6">
        <f t="shared" si="0"/>
        <v>2.9624999999999999E-2</v>
      </c>
      <c r="G12" s="51"/>
      <c r="I12" s="9">
        <f t="shared" si="48"/>
        <v>1.3125E-2</v>
      </c>
      <c r="J12" s="9">
        <f t="shared" si="16"/>
        <v>1.8958333333333334E-2</v>
      </c>
      <c r="K12" s="9">
        <f t="shared" si="17"/>
        <v>2.3041666666666669E-2</v>
      </c>
      <c r="M12" s="5">
        <v>9</v>
      </c>
      <c r="N12" s="6">
        <f t="shared" si="1"/>
        <v>1.7624999999999998E-2</v>
      </c>
      <c r="O12" s="6">
        <f t="shared" si="1"/>
        <v>2.5500000000000002E-2</v>
      </c>
      <c r="P12" s="6">
        <f t="shared" si="1"/>
        <v>3.075E-2</v>
      </c>
      <c r="R12" s="9">
        <f t="shared" si="18"/>
        <v>1.3708333333333333E-2</v>
      </c>
      <c r="S12" s="9">
        <f t="shared" si="19"/>
        <v>1.9833333333333335E-2</v>
      </c>
      <c r="T12" s="9">
        <f t="shared" si="20"/>
        <v>2.3916666666666669E-2</v>
      </c>
      <c r="V12" s="5">
        <v>9</v>
      </c>
      <c r="W12" s="6">
        <f t="shared" si="2"/>
        <v>1.8749999999999999E-2</v>
      </c>
      <c r="X12" s="6">
        <f t="shared" si="2"/>
        <v>1.8749999999999999E-2</v>
      </c>
      <c r="Y12" s="6">
        <f t="shared" si="2"/>
        <v>1.8749999999999999E-2</v>
      </c>
      <c r="Z12" s="6">
        <f t="shared" si="2"/>
        <v>1.8749999999999999E-2</v>
      </c>
      <c r="AA12" s="6">
        <f t="shared" si="2"/>
        <v>1.8749999999999999E-2</v>
      </c>
      <c r="AC12" s="9">
        <f t="shared" si="31"/>
        <v>1.4583333333333334E-2</v>
      </c>
      <c r="AD12" s="9">
        <f t="shared" si="32"/>
        <v>1.4583333333333334E-2</v>
      </c>
      <c r="AE12" s="9">
        <f t="shared" si="33"/>
        <v>1.4583333333333334E-2</v>
      </c>
      <c r="AF12" s="9">
        <f t="shared" si="34"/>
        <v>1.4583333333333334E-2</v>
      </c>
      <c r="AG12" s="9">
        <f t="shared" si="35"/>
        <v>1.4583333333333334E-2</v>
      </c>
      <c r="AI12" s="5">
        <v>9</v>
      </c>
      <c r="AJ12" s="6">
        <f t="shared" si="3"/>
        <v>1.0500000000000001E-2</v>
      </c>
      <c r="AK12" s="6">
        <f t="shared" si="3"/>
        <v>1.6124999999999997E-2</v>
      </c>
      <c r="AL12" s="6">
        <f t="shared" si="3"/>
        <v>2.2124999999999999E-2</v>
      </c>
      <c r="AM12" s="6">
        <f t="shared" si="3"/>
        <v>2.8124999999999997E-2</v>
      </c>
      <c r="AN12" s="7">
        <f t="shared" si="3"/>
        <v>3.4499999999999996E-2</v>
      </c>
      <c r="AP12" s="9">
        <f t="shared" si="36"/>
        <v>8.1666666666666676E-3</v>
      </c>
      <c r="AQ12" s="9">
        <f t="shared" si="37"/>
        <v>1.2541666666666665E-2</v>
      </c>
      <c r="AR12" s="9">
        <f t="shared" si="38"/>
        <v>1.7208333333333332E-2</v>
      </c>
      <c r="AS12" s="9">
        <f t="shared" si="39"/>
        <v>2.1874999999999999E-2</v>
      </c>
      <c r="AT12" s="9">
        <f t="shared" si="40"/>
        <v>2.6833333333333331E-2</v>
      </c>
      <c r="AV12" s="5">
        <v>9</v>
      </c>
      <c r="AW12" s="6">
        <f t="shared" si="4"/>
        <v>4.0125000000000001E-2</v>
      </c>
      <c r="AX12" s="6">
        <f t="shared" si="21"/>
        <v>6.1499999999999999E-2</v>
      </c>
      <c r="AY12" s="6">
        <f t="shared" si="12"/>
        <v>7.5750000000000012E-2</v>
      </c>
      <c r="AZ12" s="6">
        <f t="shared" si="22"/>
        <v>1.8749999999999999E-2</v>
      </c>
      <c r="BB12" s="9">
        <f t="shared" si="23"/>
        <v>3.1208333333333331E-2</v>
      </c>
      <c r="BC12" s="9">
        <f t="shared" si="24"/>
        <v>4.7833333333333339E-2</v>
      </c>
      <c r="BD12" s="9">
        <f t="shared" si="41"/>
        <v>5.8916666666666673E-2</v>
      </c>
      <c r="BE12" s="9">
        <f t="shared" si="25"/>
        <v>1.4583333333333334E-2</v>
      </c>
      <c r="BG12" s="5">
        <v>9</v>
      </c>
      <c r="BH12" s="62">
        <f t="shared" si="14"/>
        <v>1.4475E-2</v>
      </c>
      <c r="BI12" s="51"/>
      <c r="BJ12" s="51"/>
      <c r="BL12" s="105">
        <v>20</v>
      </c>
      <c r="BM12" s="106">
        <v>0.12820000000000001</v>
      </c>
      <c r="BW12" s="5">
        <v>9</v>
      </c>
      <c r="BX12" s="6">
        <f t="shared" si="5"/>
        <v>3.225E-3</v>
      </c>
      <c r="BY12" s="6">
        <f t="shared" si="5"/>
        <v>4.725E-3</v>
      </c>
      <c r="BZ12" s="6">
        <f t="shared" si="5"/>
        <v>5.6999999999999993E-3</v>
      </c>
      <c r="CA12" s="6">
        <f t="shared" si="5"/>
        <v>6.6749999999999995E-3</v>
      </c>
      <c r="CB12" s="6">
        <f t="shared" si="5"/>
        <v>7.6500000000000005E-3</v>
      </c>
      <c r="CD12" s="9">
        <f t="shared" si="42"/>
        <v>2.5083333333333333E-3</v>
      </c>
      <c r="CE12" s="9">
        <f t="shared" si="43"/>
        <v>3.6749999999999999E-3</v>
      </c>
      <c r="CF12" s="9">
        <f t="shared" si="44"/>
        <v>4.4333333333333334E-3</v>
      </c>
      <c r="CG12" s="9">
        <f t="shared" si="45"/>
        <v>5.1916666666666665E-3</v>
      </c>
      <c r="CH12" s="9">
        <f t="shared" si="46"/>
        <v>5.9500000000000004E-3</v>
      </c>
      <c r="CK12" s="5">
        <v>9</v>
      </c>
      <c r="CL12" s="6">
        <f t="shared" si="6"/>
        <v>0</v>
      </c>
      <c r="CM12" s="6">
        <f t="shared" si="15"/>
        <v>0</v>
      </c>
      <c r="CN12" s="6">
        <f t="shared" si="7"/>
        <v>0</v>
      </c>
      <c r="CO12" s="6">
        <f t="shared" si="8"/>
        <v>2.0625000000000001E-2</v>
      </c>
      <c r="CQ12" s="9">
        <f t="shared" si="26"/>
        <v>0</v>
      </c>
      <c r="CR12" s="9">
        <f t="shared" si="27"/>
        <v>0</v>
      </c>
      <c r="CS12" s="9">
        <f t="shared" si="47"/>
        <v>0</v>
      </c>
      <c r="CT12" s="9">
        <f t="shared" si="28"/>
        <v>1.6041666666666666E-2</v>
      </c>
      <c r="CW12" s="5">
        <v>9</v>
      </c>
      <c r="CX12" s="6">
        <f t="shared" si="9"/>
        <v>0</v>
      </c>
      <c r="CY12" s="6">
        <f t="shared" si="9"/>
        <v>2.6250000000000002E-2</v>
      </c>
      <c r="CZ12" s="6">
        <f t="shared" si="9"/>
        <v>1.4925000000000001E-2</v>
      </c>
      <c r="DA12" s="51"/>
      <c r="DC12" s="9">
        <f t="shared" si="49"/>
        <v>0</v>
      </c>
      <c r="DD12" s="9">
        <f t="shared" si="29"/>
        <v>2.0416666666666666E-2</v>
      </c>
      <c r="DE12" s="9">
        <f t="shared" si="30"/>
        <v>1.1608333333333335E-2</v>
      </c>
    </row>
    <row r="13" spans="1:109" ht="16.2" thickBot="1" x14ac:dyDescent="0.35">
      <c r="A13" s="13" t="s">
        <v>6</v>
      </c>
      <c r="C13" s="5">
        <v>10</v>
      </c>
      <c r="D13" s="6">
        <f t="shared" si="0"/>
        <v>1.8749999999999999E-2</v>
      </c>
      <c r="E13" s="6">
        <f t="shared" si="0"/>
        <v>2.7083333333333334E-2</v>
      </c>
      <c r="F13" s="6">
        <f t="shared" si="0"/>
        <v>3.2916666666666664E-2</v>
      </c>
      <c r="G13" s="51"/>
      <c r="I13" s="9">
        <f t="shared" si="48"/>
        <v>1.4999999999999999E-2</v>
      </c>
      <c r="J13" s="9">
        <f t="shared" si="16"/>
        <v>2.1666666666666667E-2</v>
      </c>
      <c r="K13" s="9">
        <f t="shared" si="17"/>
        <v>2.6333333333333334E-2</v>
      </c>
      <c r="M13" s="5">
        <v>10</v>
      </c>
      <c r="N13" s="6">
        <f t="shared" si="1"/>
        <v>1.9583333333333331E-2</v>
      </c>
      <c r="O13" s="6">
        <f t="shared" si="1"/>
        <v>2.8333333333333335E-2</v>
      </c>
      <c r="P13" s="6">
        <f t="shared" si="1"/>
        <v>3.4166666666666665E-2</v>
      </c>
      <c r="R13" s="9">
        <f t="shared" si="18"/>
        <v>1.5666666666666666E-2</v>
      </c>
      <c r="S13" s="9">
        <f t="shared" si="19"/>
        <v>2.2666666666666668E-2</v>
      </c>
      <c r="T13" s="9">
        <f t="shared" si="20"/>
        <v>2.7333333333333334E-2</v>
      </c>
      <c r="V13" s="5">
        <v>10</v>
      </c>
      <c r="W13" s="6">
        <f t="shared" si="2"/>
        <v>2.0833333333333332E-2</v>
      </c>
      <c r="X13" s="6">
        <f t="shared" si="2"/>
        <v>2.0833333333333332E-2</v>
      </c>
      <c r="Y13" s="6">
        <f t="shared" si="2"/>
        <v>2.0833333333333332E-2</v>
      </c>
      <c r="Z13" s="6">
        <f t="shared" si="2"/>
        <v>2.0833333333333332E-2</v>
      </c>
      <c r="AA13" s="6">
        <f t="shared" si="2"/>
        <v>2.0833333333333332E-2</v>
      </c>
      <c r="AC13" s="9">
        <f t="shared" si="31"/>
        <v>1.6666666666666666E-2</v>
      </c>
      <c r="AD13" s="9">
        <f t="shared" si="32"/>
        <v>1.6666666666666666E-2</v>
      </c>
      <c r="AE13" s="9">
        <f t="shared" si="33"/>
        <v>1.6666666666666666E-2</v>
      </c>
      <c r="AF13" s="9">
        <f t="shared" si="34"/>
        <v>1.6666666666666666E-2</v>
      </c>
      <c r="AG13" s="9">
        <f t="shared" si="35"/>
        <v>1.6666666666666666E-2</v>
      </c>
      <c r="AI13" s="5">
        <v>10</v>
      </c>
      <c r="AJ13" s="6">
        <f t="shared" si="3"/>
        <v>1.1666666666666667E-2</v>
      </c>
      <c r="AK13" s="6">
        <f t="shared" si="3"/>
        <v>1.7916666666666664E-2</v>
      </c>
      <c r="AL13" s="6">
        <f t="shared" si="3"/>
        <v>2.4583333333333332E-2</v>
      </c>
      <c r="AM13" s="6">
        <f t="shared" si="3"/>
        <v>3.1249999999999997E-2</v>
      </c>
      <c r="AN13" s="7">
        <f t="shared" si="3"/>
        <v>3.833333333333333E-2</v>
      </c>
      <c r="AP13" s="9">
        <f t="shared" si="36"/>
        <v>9.3333333333333341E-3</v>
      </c>
      <c r="AQ13" s="9">
        <f t="shared" si="37"/>
        <v>1.4333333333333332E-2</v>
      </c>
      <c r="AR13" s="9">
        <f t="shared" si="38"/>
        <v>1.9666666666666666E-2</v>
      </c>
      <c r="AS13" s="9">
        <f t="shared" si="39"/>
        <v>2.4999999999999998E-2</v>
      </c>
      <c r="AT13" s="9">
        <f t="shared" si="40"/>
        <v>3.0666666666666665E-2</v>
      </c>
      <c r="AV13" s="5">
        <v>10</v>
      </c>
      <c r="AW13" s="6">
        <f t="shared" si="4"/>
        <v>4.4583333333333336E-2</v>
      </c>
      <c r="AX13" s="6">
        <f t="shared" si="21"/>
        <v>6.8333333333333329E-2</v>
      </c>
      <c r="AY13" s="6">
        <f t="shared" si="12"/>
        <v>8.4166666666666681E-2</v>
      </c>
      <c r="AZ13" s="6">
        <f t="shared" si="22"/>
        <v>2.0833333333333332E-2</v>
      </c>
      <c r="BB13" s="9">
        <f t="shared" si="23"/>
        <v>3.5666666666666666E-2</v>
      </c>
      <c r="BC13" s="9">
        <f t="shared" si="24"/>
        <v>5.4666666666666669E-2</v>
      </c>
      <c r="BD13" s="9">
        <f t="shared" si="41"/>
        <v>6.7333333333333342E-2</v>
      </c>
      <c r="BE13" s="9">
        <f t="shared" si="25"/>
        <v>1.6666666666666666E-2</v>
      </c>
      <c r="BG13" s="5">
        <v>10</v>
      </c>
      <c r="BH13" s="62">
        <f t="shared" si="14"/>
        <v>1.6083333333333335E-2</v>
      </c>
      <c r="BI13" s="51"/>
      <c r="BJ13" s="51"/>
      <c r="BL13" s="105">
        <v>21</v>
      </c>
      <c r="BM13" s="106">
        <v>0.1338</v>
      </c>
      <c r="BW13" s="5">
        <v>10</v>
      </c>
      <c r="BX13" s="6">
        <f t="shared" si="5"/>
        <v>3.5833333333333333E-3</v>
      </c>
      <c r="BY13" s="6">
        <f t="shared" si="5"/>
        <v>5.2499999999999995E-3</v>
      </c>
      <c r="BZ13" s="6">
        <f t="shared" si="5"/>
        <v>6.3333333333333332E-3</v>
      </c>
      <c r="CA13" s="6">
        <f t="shared" si="5"/>
        <v>7.416666666666666E-3</v>
      </c>
      <c r="CB13" s="6">
        <f t="shared" si="5"/>
        <v>8.5000000000000006E-3</v>
      </c>
      <c r="CD13" s="9">
        <f t="shared" si="42"/>
        <v>2.8666666666666667E-3</v>
      </c>
      <c r="CE13" s="9">
        <f t="shared" si="43"/>
        <v>4.1999999999999997E-3</v>
      </c>
      <c r="CF13" s="9">
        <f t="shared" si="44"/>
        <v>5.0666666666666664E-3</v>
      </c>
      <c r="CG13" s="9">
        <f t="shared" si="45"/>
        <v>5.933333333333333E-3</v>
      </c>
      <c r="CH13" s="9">
        <f t="shared" si="46"/>
        <v>6.8000000000000005E-3</v>
      </c>
      <c r="CK13" s="5">
        <v>10</v>
      </c>
      <c r="CL13" s="6">
        <f t="shared" si="6"/>
        <v>0</v>
      </c>
      <c r="CM13" s="6">
        <f t="shared" si="15"/>
        <v>0</v>
      </c>
      <c r="CN13" s="6">
        <f t="shared" si="7"/>
        <v>0</v>
      </c>
      <c r="CO13" s="6">
        <f t="shared" si="8"/>
        <v>2.2916666666666669E-2</v>
      </c>
      <c r="CQ13" s="9">
        <f t="shared" si="26"/>
        <v>0</v>
      </c>
      <c r="CR13" s="9">
        <f t="shared" si="27"/>
        <v>0</v>
      </c>
      <c r="CS13" s="9">
        <f t="shared" si="47"/>
        <v>0</v>
      </c>
      <c r="CT13" s="9">
        <f t="shared" si="28"/>
        <v>1.8333333333333333E-2</v>
      </c>
      <c r="CW13" s="5">
        <v>10</v>
      </c>
      <c r="CX13" s="6">
        <f t="shared" si="9"/>
        <v>0</v>
      </c>
      <c r="CY13" s="6">
        <f t="shared" si="9"/>
        <v>2.9166666666666667E-2</v>
      </c>
      <c r="CZ13" s="6">
        <f t="shared" si="9"/>
        <v>1.6583333333333335E-2</v>
      </c>
      <c r="DA13" s="51"/>
      <c r="DC13" s="9">
        <f t="shared" si="49"/>
        <v>0</v>
      </c>
      <c r="DD13" s="9">
        <f t="shared" si="29"/>
        <v>2.3333333333333334E-2</v>
      </c>
      <c r="DE13" s="9">
        <f t="shared" si="30"/>
        <v>1.3266666666666668E-2</v>
      </c>
    </row>
    <row r="14" spans="1:109" ht="16.2" thickBot="1" x14ac:dyDescent="0.35">
      <c r="A14" s="8"/>
      <c r="C14" s="5">
        <v>11</v>
      </c>
      <c r="D14" s="6">
        <f t="shared" si="0"/>
        <v>2.0624999999999998E-2</v>
      </c>
      <c r="E14" s="6">
        <f t="shared" si="0"/>
        <v>2.9791666666666668E-2</v>
      </c>
      <c r="F14" s="6">
        <f t="shared" si="0"/>
        <v>3.6208333333333335E-2</v>
      </c>
      <c r="G14" s="51"/>
      <c r="I14" s="9">
        <f t="shared" si="48"/>
        <v>1.6875000000000001E-2</v>
      </c>
      <c r="J14" s="9">
        <f t="shared" si="16"/>
        <v>2.4375000000000001E-2</v>
      </c>
      <c r="K14" s="9">
        <f t="shared" si="17"/>
        <v>2.9624999999999999E-2</v>
      </c>
      <c r="M14" s="5">
        <v>11</v>
      </c>
      <c r="N14" s="6">
        <f t="shared" si="1"/>
        <v>2.1541666666666664E-2</v>
      </c>
      <c r="O14" s="6">
        <f t="shared" si="1"/>
        <v>3.1166666666666669E-2</v>
      </c>
      <c r="P14" s="6">
        <f t="shared" si="1"/>
        <v>3.7583333333333337E-2</v>
      </c>
      <c r="R14" s="9">
        <f t="shared" si="18"/>
        <v>1.7624999999999998E-2</v>
      </c>
      <c r="S14" s="9">
        <f t="shared" si="19"/>
        <v>2.5500000000000002E-2</v>
      </c>
      <c r="T14" s="9">
        <f t="shared" si="20"/>
        <v>3.075E-2</v>
      </c>
      <c r="V14" s="5">
        <v>11</v>
      </c>
      <c r="W14" s="6">
        <f t="shared" si="2"/>
        <v>2.2916666666666665E-2</v>
      </c>
      <c r="X14" s="6">
        <f t="shared" si="2"/>
        <v>2.2916666666666665E-2</v>
      </c>
      <c r="Y14" s="6">
        <f t="shared" si="2"/>
        <v>2.2916666666666665E-2</v>
      </c>
      <c r="Z14" s="6">
        <f t="shared" si="2"/>
        <v>2.2916666666666665E-2</v>
      </c>
      <c r="AA14" s="6">
        <f t="shared" si="2"/>
        <v>2.2916666666666665E-2</v>
      </c>
      <c r="AC14" s="9">
        <f t="shared" si="31"/>
        <v>1.8749999999999999E-2</v>
      </c>
      <c r="AD14" s="9">
        <f t="shared" si="32"/>
        <v>1.8749999999999999E-2</v>
      </c>
      <c r="AE14" s="9">
        <f t="shared" si="33"/>
        <v>1.8749999999999999E-2</v>
      </c>
      <c r="AF14" s="9">
        <f t="shared" si="34"/>
        <v>1.8749999999999999E-2</v>
      </c>
      <c r="AG14" s="9">
        <f t="shared" si="35"/>
        <v>1.8749999999999999E-2</v>
      </c>
      <c r="AI14" s="5">
        <v>11</v>
      </c>
      <c r="AJ14" s="6">
        <f t="shared" si="3"/>
        <v>1.2833333333333334E-2</v>
      </c>
      <c r="AK14" s="6">
        <f t="shared" si="3"/>
        <v>1.9708333333333331E-2</v>
      </c>
      <c r="AL14" s="6">
        <f t="shared" si="3"/>
        <v>2.7041666666666665E-2</v>
      </c>
      <c r="AM14" s="6">
        <f t="shared" si="3"/>
        <v>3.4374999999999996E-2</v>
      </c>
      <c r="AN14" s="7">
        <f t="shared" si="3"/>
        <v>4.2166666666666665E-2</v>
      </c>
      <c r="AP14" s="9">
        <f t="shared" si="36"/>
        <v>1.0500000000000001E-2</v>
      </c>
      <c r="AQ14" s="9">
        <f t="shared" si="37"/>
        <v>1.6124999999999997E-2</v>
      </c>
      <c r="AR14" s="9">
        <f t="shared" si="38"/>
        <v>2.2124999999999999E-2</v>
      </c>
      <c r="AS14" s="9">
        <f t="shared" si="39"/>
        <v>2.8124999999999997E-2</v>
      </c>
      <c r="AT14" s="9">
        <f t="shared" si="40"/>
        <v>3.4499999999999996E-2</v>
      </c>
      <c r="AV14" s="5">
        <v>11</v>
      </c>
      <c r="AW14" s="6">
        <f t="shared" si="4"/>
        <v>4.9041666666666664E-2</v>
      </c>
      <c r="AX14" s="6">
        <f t="shared" si="21"/>
        <v>7.5166666666666673E-2</v>
      </c>
      <c r="AY14" s="6">
        <f t="shared" si="12"/>
        <v>9.2583333333333351E-2</v>
      </c>
      <c r="AZ14" s="6">
        <f t="shared" si="22"/>
        <v>2.2916666666666665E-2</v>
      </c>
      <c r="BB14" s="9">
        <f t="shared" si="23"/>
        <v>4.0125000000000001E-2</v>
      </c>
      <c r="BC14" s="9">
        <f t="shared" si="24"/>
        <v>6.1499999999999999E-2</v>
      </c>
      <c r="BD14" s="9">
        <f t="shared" si="41"/>
        <v>7.5750000000000012E-2</v>
      </c>
      <c r="BE14" s="9">
        <f t="shared" si="25"/>
        <v>1.8749999999999999E-2</v>
      </c>
      <c r="BG14" s="5">
        <v>11</v>
      </c>
      <c r="BH14" s="62">
        <f t="shared" si="14"/>
        <v>1.7691666666666668E-2</v>
      </c>
      <c r="BI14" s="51"/>
      <c r="BJ14" s="51"/>
      <c r="BL14" s="105">
        <v>22</v>
      </c>
      <c r="BM14" s="106">
        <v>0.1396</v>
      </c>
      <c r="BW14" s="5">
        <v>11</v>
      </c>
      <c r="BX14" s="6">
        <f t="shared" si="5"/>
        <v>3.9416666666666662E-3</v>
      </c>
      <c r="BY14" s="6">
        <f t="shared" si="5"/>
        <v>5.7749999999999998E-3</v>
      </c>
      <c r="BZ14" s="6">
        <f t="shared" si="5"/>
        <v>6.9666666666666661E-3</v>
      </c>
      <c r="CA14" s="6">
        <f t="shared" si="5"/>
        <v>8.1583333333333334E-3</v>
      </c>
      <c r="CB14" s="6">
        <f t="shared" si="5"/>
        <v>9.3500000000000007E-3</v>
      </c>
      <c r="CD14" s="9">
        <f t="shared" si="42"/>
        <v>3.225E-3</v>
      </c>
      <c r="CE14" s="9">
        <f t="shared" si="43"/>
        <v>4.725E-3</v>
      </c>
      <c r="CF14" s="9">
        <f t="shared" si="44"/>
        <v>5.6999999999999993E-3</v>
      </c>
      <c r="CG14" s="9">
        <f t="shared" si="45"/>
        <v>6.6749999999999995E-3</v>
      </c>
      <c r="CH14" s="9">
        <f t="shared" si="46"/>
        <v>7.6500000000000005E-3</v>
      </c>
      <c r="CK14" s="5">
        <v>11</v>
      </c>
      <c r="CL14" s="6">
        <f t="shared" si="6"/>
        <v>0</v>
      </c>
      <c r="CM14" s="6">
        <f t="shared" si="15"/>
        <v>0</v>
      </c>
      <c r="CN14" s="6">
        <f t="shared" si="7"/>
        <v>0</v>
      </c>
      <c r="CO14" s="6">
        <f t="shared" si="8"/>
        <v>2.5208333333333333E-2</v>
      </c>
      <c r="CQ14" s="9">
        <f t="shared" si="26"/>
        <v>0</v>
      </c>
      <c r="CR14" s="9">
        <f t="shared" si="27"/>
        <v>0</v>
      </c>
      <c r="CS14" s="9">
        <f t="shared" si="47"/>
        <v>0</v>
      </c>
      <c r="CT14" s="9">
        <f t="shared" si="28"/>
        <v>2.0625000000000001E-2</v>
      </c>
      <c r="CW14" s="5">
        <v>11</v>
      </c>
      <c r="CX14" s="6">
        <f t="shared" si="9"/>
        <v>0</v>
      </c>
      <c r="CY14" s="6">
        <f t="shared" si="9"/>
        <v>3.2083333333333332E-2</v>
      </c>
      <c r="CZ14" s="6">
        <f t="shared" si="9"/>
        <v>1.824166666666667E-2</v>
      </c>
      <c r="DA14" s="51"/>
      <c r="DC14" s="9">
        <f t="shared" si="49"/>
        <v>0</v>
      </c>
      <c r="DD14" s="9">
        <f t="shared" si="29"/>
        <v>2.6250000000000002E-2</v>
      </c>
      <c r="DE14" s="9">
        <f t="shared" si="30"/>
        <v>1.4925000000000001E-2</v>
      </c>
    </row>
    <row r="15" spans="1:109" x14ac:dyDescent="0.3">
      <c r="C15" s="5">
        <v>12</v>
      </c>
      <c r="D15" s="100">
        <v>2.2499999999999999E-2</v>
      </c>
      <c r="E15" s="100">
        <v>3.2500000000000001E-2</v>
      </c>
      <c r="F15" s="100">
        <v>3.95E-2</v>
      </c>
      <c r="G15" s="51"/>
      <c r="I15" s="9">
        <f t="shared" si="48"/>
        <v>1.8749999999999999E-2</v>
      </c>
      <c r="J15" s="9">
        <f t="shared" si="16"/>
        <v>2.7083333333333334E-2</v>
      </c>
      <c r="K15" s="9">
        <f t="shared" si="17"/>
        <v>3.2916666666666664E-2</v>
      </c>
      <c r="M15" s="5">
        <v>12</v>
      </c>
      <c r="N15" s="6">
        <v>2.35E-2</v>
      </c>
      <c r="O15" s="6">
        <v>3.4000000000000002E-2</v>
      </c>
      <c r="P15" s="6">
        <v>4.1000000000000002E-2</v>
      </c>
      <c r="R15" s="9">
        <f t="shared" si="18"/>
        <v>1.9583333333333331E-2</v>
      </c>
      <c r="S15" s="9">
        <f t="shared" si="19"/>
        <v>2.8333333333333335E-2</v>
      </c>
      <c r="T15" s="9">
        <f t="shared" si="20"/>
        <v>3.4166666666666665E-2</v>
      </c>
      <c r="V15" s="5">
        <v>12</v>
      </c>
      <c r="W15" s="100">
        <v>2.5000000000000001E-2</v>
      </c>
      <c r="X15" s="100">
        <v>2.5000000000000001E-2</v>
      </c>
      <c r="Y15" s="100">
        <v>2.5000000000000001E-2</v>
      </c>
      <c r="Z15" s="100">
        <v>2.5000000000000001E-2</v>
      </c>
      <c r="AA15" s="100">
        <v>2.5000000000000001E-2</v>
      </c>
      <c r="AC15" s="9">
        <f t="shared" si="31"/>
        <v>2.0833333333333332E-2</v>
      </c>
      <c r="AD15" s="9">
        <f t="shared" si="32"/>
        <v>2.0833333333333332E-2</v>
      </c>
      <c r="AE15" s="9">
        <f t="shared" si="33"/>
        <v>2.0833333333333332E-2</v>
      </c>
      <c r="AF15" s="9">
        <f t="shared" si="34"/>
        <v>2.0833333333333332E-2</v>
      </c>
      <c r="AG15" s="9">
        <f t="shared" si="35"/>
        <v>2.0833333333333332E-2</v>
      </c>
      <c r="AI15" s="5">
        <v>12</v>
      </c>
      <c r="AJ15" s="103">
        <v>1.4E-2</v>
      </c>
      <c r="AK15" s="103">
        <v>2.1499999999999998E-2</v>
      </c>
      <c r="AL15" s="103">
        <v>2.9499999999999998E-2</v>
      </c>
      <c r="AM15" s="103">
        <v>3.7499999999999999E-2</v>
      </c>
      <c r="AN15" s="100">
        <v>4.5999999999999999E-2</v>
      </c>
      <c r="AP15" s="9">
        <f t="shared" si="36"/>
        <v>1.1666666666666667E-2</v>
      </c>
      <c r="AQ15" s="9">
        <f t="shared" si="37"/>
        <v>1.7916666666666664E-2</v>
      </c>
      <c r="AR15" s="9">
        <f t="shared" si="38"/>
        <v>2.4583333333333332E-2</v>
      </c>
      <c r="AS15" s="9">
        <f t="shared" si="39"/>
        <v>3.1249999999999997E-2</v>
      </c>
      <c r="AT15" s="9">
        <f t="shared" si="40"/>
        <v>3.833333333333333E-2</v>
      </c>
      <c r="AV15" s="5">
        <v>12</v>
      </c>
      <c r="AW15" s="100">
        <v>5.3499999999999999E-2</v>
      </c>
      <c r="AX15" s="100">
        <v>8.2000000000000003E-2</v>
      </c>
      <c r="AY15" s="100">
        <v>0.10100000000000001</v>
      </c>
      <c r="AZ15" s="100">
        <v>2.5000000000000001E-2</v>
      </c>
      <c r="BB15" s="9">
        <f t="shared" si="23"/>
        <v>4.4583333333333336E-2</v>
      </c>
      <c r="BC15" s="9">
        <f t="shared" si="24"/>
        <v>6.8333333333333329E-2</v>
      </c>
      <c r="BD15" s="9">
        <f t="shared" si="41"/>
        <v>8.4166666666666681E-2</v>
      </c>
      <c r="BE15" s="9">
        <f t="shared" si="25"/>
        <v>2.0833333333333332E-2</v>
      </c>
      <c r="BG15" s="5">
        <v>12</v>
      </c>
      <c r="BH15" s="62">
        <v>1.9300000000000001E-2</v>
      </c>
      <c r="BI15" s="51"/>
      <c r="BJ15" s="51"/>
      <c r="BL15" s="105">
        <v>23</v>
      </c>
      <c r="BM15" s="106">
        <v>0.1457</v>
      </c>
      <c r="BW15" s="5">
        <v>12</v>
      </c>
      <c r="BX15" s="110">
        <v>4.3E-3</v>
      </c>
      <c r="BY15" s="110">
        <v>6.3E-3</v>
      </c>
      <c r="BZ15" s="110">
        <v>7.6E-3</v>
      </c>
      <c r="CA15" s="110">
        <v>8.8999999999999999E-3</v>
      </c>
      <c r="CB15" s="110">
        <v>1.0200000000000001E-2</v>
      </c>
      <c r="CD15" s="9">
        <f t="shared" si="42"/>
        <v>3.5833333333333333E-3</v>
      </c>
      <c r="CE15" s="9">
        <f t="shared" si="43"/>
        <v>5.2499999999999995E-3</v>
      </c>
      <c r="CF15" s="9">
        <f t="shared" si="44"/>
        <v>6.3333333333333332E-3</v>
      </c>
      <c r="CG15" s="9">
        <f t="shared" si="45"/>
        <v>7.416666666666666E-3</v>
      </c>
      <c r="CH15" s="9">
        <f t="shared" si="46"/>
        <v>8.5000000000000006E-3</v>
      </c>
      <c r="CK15" s="5">
        <v>12</v>
      </c>
      <c r="CL15" s="100"/>
      <c r="CM15" s="100"/>
      <c r="CN15" s="100"/>
      <c r="CO15" s="100">
        <v>2.75E-2</v>
      </c>
      <c r="CQ15" s="9">
        <f t="shared" si="26"/>
        <v>0</v>
      </c>
      <c r="CR15" s="9">
        <f t="shared" si="27"/>
        <v>0</v>
      </c>
      <c r="CS15" s="9">
        <f t="shared" si="47"/>
        <v>0</v>
      </c>
      <c r="CT15" s="9">
        <f t="shared" si="28"/>
        <v>2.2916666666666669E-2</v>
      </c>
      <c r="CW15" s="5">
        <v>12</v>
      </c>
      <c r="CX15" s="100"/>
      <c r="CY15" s="100">
        <v>3.5000000000000003E-2</v>
      </c>
      <c r="CZ15" s="100">
        <v>1.9900000000000001E-2</v>
      </c>
      <c r="DA15" s="51"/>
      <c r="DC15" s="9">
        <f t="shared" si="49"/>
        <v>0</v>
      </c>
      <c r="DD15" s="9">
        <f t="shared" si="29"/>
        <v>2.9166666666666667E-2</v>
      </c>
      <c r="DE15" s="9">
        <f t="shared" si="30"/>
        <v>1.6583333333333335E-2</v>
      </c>
    </row>
    <row r="16" spans="1:109" x14ac:dyDescent="0.3">
      <c r="C16" s="5">
        <v>13</v>
      </c>
      <c r="D16" s="101">
        <v>2.2599999999999999E-2</v>
      </c>
      <c r="E16" s="101">
        <v>3.27E-2</v>
      </c>
      <c r="F16" s="101">
        <v>3.9800000000000002E-2</v>
      </c>
      <c r="G16" s="51"/>
      <c r="I16" s="9">
        <f t="shared" si="48"/>
        <v>2.0624999999999998E-2</v>
      </c>
      <c r="J16" s="9">
        <f t="shared" si="16"/>
        <v>2.9791666666666668E-2</v>
      </c>
      <c r="K16" s="9">
        <f t="shared" si="17"/>
        <v>3.6208333333333335E-2</v>
      </c>
      <c r="M16" s="5">
        <v>13</v>
      </c>
      <c r="N16" s="6">
        <v>2.3699999999999999E-2</v>
      </c>
      <c r="O16" s="6">
        <v>3.4200000000000001E-2</v>
      </c>
      <c r="P16" s="6">
        <v>4.1300000000000003E-2</v>
      </c>
      <c r="R16" s="9">
        <f t="shared" si="18"/>
        <v>2.1541666666666664E-2</v>
      </c>
      <c r="S16" s="9">
        <f t="shared" si="19"/>
        <v>3.1166666666666669E-2</v>
      </c>
      <c r="T16" s="9">
        <f t="shared" si="20"/>
        <v>3.7583333333333337E-2</v>
      </c>
      <c r="V16" s="5">
        <v>13</v>
      </c>
      <c r="W16" s="101">
        <v>2.52E-2</v>
      </c>
      <c r="X16" s="101">
        <v>2.52E-2</v>
      </c>
      <c r="Y16" s="101">
        <v>2.52E-2</v>
      </c>
      <c r="Z16" s="101">
        <v>2.52E-2</v>
      </c>
      <c r="AA16" s="101">
        <v>2.52E-2</v>
      </c>
      <c r="AC16" s="9">
        <f t="shared" si="31"/>
        <v>2.2916666666666665E-2</v>
      </c>
      <c r="AD16" s="9">
        <f t="shared" si="32"/>
        <v>2.2916666666666665E-2</v>
      </c>
      <c r="AE16" s="9">
        <f t="shared" si="33"/>
        <v>2.2916666666666665E-2</v>
      </c>
      <c r="AF16" s="9">
        <f t="shared" si="34"/>
        <v>2.2916666666666665E-2</v>
      </c>
      <c r="AG16" s="9">
        <f t="shared" si="35"/>
        <v>2.2916666666666665E-2</v>
      </c>
      <c r="AI16" s="5">
        <v>13</v>
      </c>
      <c r="AJ16" s="101">
        <v>1.41E-2</v>
      </c>
      <c r="AK16" s="101">
        <v>2.1600000000000001E-2</v>
      </c>
      <c r="AL16" s="101">
        <v>2.9700000000000001E-2</v>
      </c>
      <c r="AM16" s="101">
        <v>3.7699999999999997E-2</v>
      </c>
      <c r="AN16" s="101">
        <v>4.6300000000000001E-2</v>
      </c>
      <c r="AP16" s="9">
        <f t="shared" si="36"/>
        <v>1.2833333333333334E-2</v>
      </c>
      <c r="AQ16" s="9">
        <f>AQ$6*AI14</f>
        <v>1.9708333333333331E-2</v>
      </c>
      <c r="AR16" s="9">
        <f t="shared" si="38"/>
        <v>2.7041666666666665E-2</v>
      </c>
      <c r="AS16" s="9">
        <f t="shared" si="39"/>
        <v>3.4374999999999996E-2</v>
      </c>
      <c r="AT16" s="9">
        <f t="shared" si="40"/>
        <v>4.2166666666666665E-2</v>
      </c>
      <c r="AV16" s="5">
        <v>13</v>
      </c>
      <c r="AW16" s="101">
        <v>5.3800000000000001E-2</v>
      </c>
      <c r="AX16" s="101">
        <v>8.2500000000000004E-2</v>
      </c>
      <c r="AY16" s="101">
        <v>0.1017</v>
      </c>
      <c r="AZ16" s="101">
        <v>2.52E-2</v>
      </c>
      <c r="BB16" s="9">
        <f t="shared" si="23"/>
        <v>4.9041666666666664E-2</v>
      </c>
      <c r="BC16" s="9">
        <f t="shared" si="24"/>
        <v>7.5166666666666673E-2</v>
      </c>
      <c r="BD16" s="9">
        <f t="shared" si="41"/>
        <v>9.2583333333333351E-2</v>
      </c>
      <c r="BE16" s="9">
        <f t="shared" si="25"/>
        <v>2.2916666666666665E-2</v>
      </c>
      <c r="BL16" s="105">
        <v>24</v>
      </c>
      <c r="BM16" s="106">
        <v>0.15190000000000001</v>
      </c>
      <c r="BW16" s="5">
        <v>13</v>
      </c>
      <c r="BX16" s="111">
        <v>4.3E-3</v>
      </c>
      <c r="BY16" s="111">
        <v>6.3E-3</v>
      </c>
      <c r="BZ16" s="111">
        <v>7.6E-3</v>
      </c>
      <c r="CA16" s="111">
        <v>8.9999999999999993E-3</v>
      </c>
      <c r="CB16" s="111">
        <v>1.03E-2</v>
      </c>
      <c r="CD16" s="9">
        <f t="shared" si="42"/>
        <v>3.9416666666666662E-3</v>
      </c>
      <c r="CE16" s="9">
        <f t="shared" si="43"/>
        <v>5.7749999999999998E-3</v>
      </c>
      <c r="CF16" s="9">
        <f t="shared" si="44"/>
        <v>6.9666666666666661E-3</v>
      </c>
      <c r="CG16" s="9">
        <f t="shared" si="45"/>
        <v>8.1583333333333334E-3</v>
      </c>
      <c r="CH16" s="9">
        <f t="shared" si="46"/>
        <v>9.3500000000000007E-3</v>
      </c>
      <c r="CK16" s="5">
        <v>13</v>
      </c>
      <c r="CL16" s="101"/>
      <c r="CM16" s="101"/>
      <c r="CN16" s="101"/>
      <c r="CO16" s="101">
        <v>2.7699999999999999E-2</v>
      </c>
      <c r="CQ16" s="9">
        <f t="shared" si="26"/>
        <v>0</v>
      </c>
      <c r="CR16" s="9">
        <f t="shared" si="27"/>
        <v>0</v>
      </c>
      <c r="CS16" s="9">
        <f t="shared" si="47"/>
        <v>0</v>
      </c>
      <c r="CT16" s="9">
        <f t="shared" si="28"/>
        <v>2.5208333333333333E-2</v>
      </c>
      <c r="CW16" s="5">
        <v>13</v>
      </c>
      <c r="CX16" s="101"/>
      <c r="CY16" s="101">
        <v>3.5200000000000002E-2</v>
      </c>
      <c r="CZ16" s="101">
        <v>2.01E-2</v>
      </c>
      <c r="DA16" s="51"/>
      <c r="DC16" s="9">
        <f t="shared" si="49"/>
        <v>0</v>
      </c>
      <c r="DD16" s="9">
        <f t="shared" si="29"/>
        <v>3.2083333333333332E-2</v>
      </c>
      <c r="DE16" s="9">
        <f t="shared" si="30"/>
        <v>1.824166666666667E-2</v>
      </c>
    </row>
    <row r="17" spans="3:109" x14ac:dyDescent="0.3">
      <c r="C17" s="5">
        <v>14</v>
      </c>
      <c r="D17" s="101">
        <v>2.3E-2</v>
      </c>
      <c r="E17" s="101">
        <v>3.3300000000000003E-2</v>
      </c>
      <c r="F17" s="101">
        <v>4.0500000000000001E-2</v>
      </c>
      <c r="G17" s="51"/>
      <c r="I17" s="14">
        <f t="shared" si="48"/>
        <v>2.2499999999999999E-2</v>
      </c>
      <c r="J17" s="14">
        <f t="shared" si="16"/>
        <v>3.2500000000000001E-2</v>
      </c>
      <c r="K17" s="15">
        <f t="shared" si="17"/>
        <v>3.95E-2</v>
      </c>
      <c r="M17" s="5">
        <v>14</v>
      </c>
      <c r="N17" s="6">
        <v>2.41E-2</v>
      </c>
      <c r="O17" s="6">
        <v>3.4799999999999998E-2</v>
      </c>
      <c r="P17" s="6">
        <v>4.2000000000000003E-2</v>
      </c>
      <c r="R17" s="14">
        <f t="shared" si="18"/>
        <v>2.35E-2</v>
      </c>
      <c r="S17" s="14">
        <f t="shared" si="19"/>
        <v>3.4000000000000002E-2</v>
      </c>
      <c r="T17" s="15">
        <f t="shared" si="20"/>
        <v>4.1000000000000002E-2</v>
      </c>
      <c r="V17" s="5">
        <v>14</v>
      </c>
      <c r="W17" s="101">
        <v>2.5600000000000001E-2</v>
      </c>
      <c r="X17" s="101">
        <v>2.5600000000000001E-2</v>
      </c>
      <c r="Y17" s="101">
        <v>2.5600000000000001E-2</v>
      </c>
      <c r="Z17" s="101">
        <v>2.5600000000000001E-2</v>
      </c>
      <c r="AA17" s="101">
        <v>2.5600000000000001E-2</v>
      </c>
      <c r="AC17" s="14">
        <f t="shared" si="31"/>
        <v>2.5000000000000001E-2</v>
      </c>
      <c r="AD17" s="14">
        <f>AD$6*V15</f>
        <v>2.5000000000000001E-2</v>
      </c>
      <c r="AE17" s="14">
        <f>AE$6*V15</f>
        <v>2.5000000000000001E-2</v>
      </c>
      <c r="AF17" s="14">
        <f>AF$6*V15</f>
        <v>2.5000000000000001E-2</v>
      </c>
      <c r="AG17" s="14">
        <f>AG$6*V15</f>
        <v>2.5000000000000001E-2</v>
      </c>
      <c r="AH17" s="10"/>
      <c r="AI17" s="5">
        <v>14</v>
      </c>
      <c r="AJ17" s="101">
        <v>1.43E-2</v>
      </c>
      <c r="AK17" s="101">
        <v>2.1999999999999999E-2</v>
      </c>
      <c r="AL17" s="101">
        <v>3.0200000000000001E-2</v>
      </c>
      <c r="AM17" s="101">
        <v>3.8399999999999997E-2</v>
      </c>
      <c r="AN17" s="101">
        <v>4.7100000000000003E-2</v>
      </c>
      <c r="AP17" s="9">
        <f t="shared" si="36"/>
        <v>1.4000000000000002E-2</v>
      </c>
      <c r="AQ17" s="14">
        <f>AQ$6*AI15</f>
        <v>2.1499999999999998E-2</v>
      </c>
      <c r="AR17" s="14">
        <f t="shared" si="38"/>
        <v>2.9499999999999998E-2</v>
      </c>
      <c r="AS17" s="14">
        <f t="shared" si="39"/>
        <v>3.7499999999999999E-2</v>
      </c>
      <c r="AT17" s="14">
        <f t="shared" si="40"/>
        <v>4.5999999999999999E-2</v>
      </c>
      <c r="AV17" s="5">
        <v>14</v>
      </c>
      <c r="AW17" s="101">
        <v>5.4800000000000001E-2</v>
      </c>
      <c r="AX17" s="101">
        <v>8.4000000000000005E-2</v>
      </c>
      <c r="AY17" s="101">
        <v>0.10340000000000001</v>
      </c>
      <c r="AZ17" s="101">
        <v>2.5600000000000001E-2</v>
      </c>
      <c r="BB17" s="14">
        <f t="shared" si="23"/>
        <v>5.3499999999999999E-2</v>
      </c>
      <c r="BC17" s="14">
        <f t="shared" si="24"/>
        <v>8.2000000000000003E-2</v>
      </c>
      <c r="BD17" s="15">
        <f>BD$6*AV15</f>
        <v>0.10100000000000001</v>
      </c>
      <c r="BE17" s="15">
        <f t="shared" si="25"/>
        <v>2.5000000000000001E-2</v>
      </c>
      <c r="BH17" s="65"/>
      <c r="BL17" s="105">
        <v>25</v>
      </c>
      <c r="BM17" s="106">
        <v>0.15429999999999999</v>
      </c>
      <c r="BW17" s="5">
        <v>14</v>
      </c>
      <c r="BX17" s="111">
        <v>4.4000000000000003E-3</v>
      </c>
      <c r="BY17" s="111">
        <v>6.4999999999999997E-3</v>
      </c>
      <c r="BZ17" s="111">
        <v>7.7999999999999996E-3</v>
      </c>
      <c r="CA17" s="111">
        <v>9.1000000000000004E-3</v>
      </c>
      <c r="CB17" s="111">
        <v>1.04E-2</v>
      </c>
      <c r="CD17" s="112">
        <f>BX15</f>
        <v>4.3E-3</v>
      </c>
      <c r="CE17" s="112">
        <f>BY15</f>
        <v>6.3E-3</v>
      </c>
      <c r="CF17" s="112">
        <f>BZ15</f>
        <v>7.6E-3</v>
      </c>
      <c r="CG17" s="112">
        <f>CA15</f>
        <v>8.8999999999999999E-3</v>
      </c>
      <c r="CH17" s="112">
        <f>CB15</f>
        <v>1.0200000000000001E-2</v>
      </c>
      <c r="CK17" s="5">
        <v>14</v>
      </c>
      <c r="CL17" s="101"/>
      <c r="CM17" s="101"/>
      <c r="CN17" s="101"/>
      <c r="CO17" s="101">
        <v>2.8199999999999999E-2</v>
      </c>
      <c r="CQ17" s="14">
        <f t="shared" si="26"/>
        <v>0</v>
      </c>
      <c r="CR17" s="14">
        <f t="shared" si="27"/>
        <v>0</v>
      </c>
      <c r="CS17" s="15">
        <f>CS$6*CK15</f>
        <v>0</v>
      </c>
      <c r="CT17" s="15">
        <f t="shared" si="28"/>
        <v>2.75E-2</v>
      </c>
      <c r="CW17" s="5">
        <v>14</v>
      </c>
      <c r="CX17" s="101"/>
      <c r="CY17" s="101">
        <v>3.5300000000000005E-2</v>
      </c>
      <c r="CZ17" s="101">
        <v>2.0199999999999999E-2</v>
      </c>
      <c r="DA17" s="51"/>
      <c r="DC17" s="14">
        <f t="shared" si="49"/>
        <v>0</v>
      </c>
      <c r="DD17" s="14">
        <f t="shared" si="29"/>
        <v>3.5000000000000003E-2</v>
      </c>
      <c r="DE17" s="15">
        <f t="shared" si="30"/>
        <v>1.9900000000000001E-2</v>
      </c>
    </row>
    <row r="18" spans="3:109" x14ac:dyDescent="0.3">
      <c r="C18" s="5">
        <v>15</v>
      </c>
      <c r="D18" s="101">
        <v>2.3599999999999999E-2</v>
      </c>
      <c r="E18" s="101">
        <v>3.4099999999999998E-2</v>
      </c>
      <c r="F18" s="101">
        <v>4.1500000000000002E-2</v>
      </c>
      <c r="G18" s="51"/>
      <c r="M18" s="5">
        <v>15</v>
      </c>
      <c r="N18" s="6">
        <v>2.47E-2</v>
      </c>
      <c r="O18" s="6">
        <v>3.5700000000000003E-2</v>
      </c>
      <c r="P18" s="6">
        <v>4.3099999999999999E-2</v>
      </c>
      <c r="V18" s="5">
        <v>15</v>
      </c>
      <c r="W18" s="101">
        <v>2.63E-2</v>
      </c>
      <c r="X18" s="101">
        <v>2.63E-2</v>
      </c>
      <c r="Y18" s="101">
        <v>2.63E-2</v>
      </c>
      <c r="Z18" s="101">
        <v>2.63E-2</v>
      </c>
      <c r="AA18" s="101">
        <v>2.63E-2</v>
      </c>
      <c r="AI18" s="5">
        <v>15</v>
      </c>
      <c r="AJ18" s="101">
        <v>1.47E-2</v>
      </c>
      <c r="AK18" s="101">
        <v>2.2599999999999999E-2</v>
      </c>
      <c r="AL18" s="101">
        <v>3.1E-2</v>
      </c>
      <c r="AM18" s="101">
        <v>3.9399999999999998E-2</v>
      </c>
      <c r="AN18" s="101">
        <v>4.8300000000000003E-2</v>
      </c>
      <c r="AV18" s="5">
        <v>15</v>
      </c>
      <c r="AW18" s="101">
        <v>5.62E-2</v>
      </c>
      <c r="AX18" s="101">
        <v>8.6199999999999999E-2</v>
      </c>
      <c r="AY18" s="101">
        <v>0.1061</v>
      </c>
      <c r="AZ18" s="101">
        <v>2.63E-2</v>
      </c>
      <c r="BL18" s="105">
        <v>26</v>
      </c>
      <c r="BM18" s="106">
        <v>0.15709999999999999</v>
      </c>
      <c r="BW18" s="5">
        <v>15</v>
      </c>
      <c r="BX18" s="111">
        <v>4.4999999999999997E-3</v>
      </c>
      <c r="BY18" s="111">
        <v>6.6E-3</v>
      </c>
      <c r="BZ18" s="111">
        <v>8.0000000000000002E-3</v>
      </c>
      <c r="CA18" s="111">
        <v>9.4000000000000004E-3</v>
      </c>
      <c r="CB18" s="111">
        <v>1.0699999999999999E-2</v>
      </c>
      <c r="CK18" s="5">
        <v>15</v>
      </c>
      <c r="CL18" s="101"/>
      <c r="CM18" s="101"/>
      <c r="CN18" s="101"/>
      <c r="CO18" s="101">
        <v>2.8899999999999999E-2</v>
      </c>
      <c r="CW18" s="5">
        <v>15</v>
      </c>
      <c r="CX18" s="101"/>
      <c r="CY18" s="101">
        <v>3.5400000000000001E-2</v>
      </c>
      <c r="CZ18" s="101">
        <v>2.0299999999999999E-2</v>
      </c>
      <c r="DA18" s="51"/>
    </row>
    <row r="19" spans="3:109" x14ac:dyDescent="0.3">
      <c r="C19" s="5">
        <v>16</v>
      </c>
      <c r="D19" s="101">
        <v>2.4400000000000002E-2</v>
      </c>
      <c r="E19" s="101">
        <v>3.5200000000000002E-2</v>
      </c>
      <c r="F19" s="101">
        <v>4.2799999999999998E-2</v>
      </c>
      <c r="G19" s="51"/>
      <c r="M19" s="5">
        <v>16</v>
      </c>
      <c r="N19" s="6">
        <v>2.5499999999999998E-2</v>
      </c>
      <c r="O19" s="6">
        <v>3.6900000000000002E-2</v>
      </c>
      <c r="P19" s="6">
        <v>4.4499999999999998E-2</v>
      </c>
      <c r="V19" s="5">
        <v>16</v>
      </c>
      <c r="W19" s="101">
        <v>2.7099999999999999E-2</v>
      </c>
      <c r="X19" s="101">
        <v>2.7099999999999999E-2</v>
      </c>
      <c r="Y19" s="101">
        <v>2.7099999999999999E-2</v>
      </c>
      <c r="Z19" s="101">
        <v>2.7099999999999999E-2</v>
      </c>
      <c r="AA19" s="101">
        <v>2.7099999999999999E-2</v>
      </c>
      <c r="AI19" s="5">
        <v>16</v>
      </c>
      <c r="AJ19" s="101">
        <v>1.52E-2</v>
      </c>
      <c r="AK19" s="101">
        <v>2.3300000000000001E-2</v>
      </c>
      <c r="AL19" s="101">
        <v>3.2000000000000001E-2</v>
      </c>
      <c r="AM19" s="101">
        <v>4.07E-2</v>
      </c>
      <c r="AN19" s="101">
        <v>4.99E-2</v>
      </c>
      <c r="AV19" s="5">
        <v>16</v>
      </c>
      <c r="AW19" s="101">
        <v>5.8000000000000003E-2</v>
      </c>
      <c r="AX19" s="101">
        <v>8.8900000000000007E-2</v>
      </c>
      <c r="AY19" s="101">
        <v>0.1095</v>
      </c>
      <c r="AZ19" s="101">
        <v>2.7099999999999999E-2</v>
      </c>
      <c r="BL19" s="105">
        <v>27</v>
      </c>
      <c r="BM19" s="106">
        <v>0.16039999999999999</v>
      </c>
      <c r="BW19" s="5">
        <v>16</v>
      </c>
      <c r="BX19" s="111">
        <v>4.7000000000000002E-3</v>
      </c>
      <c r="BY19" s="111">
        <v>6.7999999999999996E-3</v>
      </c>
      <c r="BZ19" s="111">
        <v>8.2000000000000007E-3</v>
      </c>
      <c r="CA19" s="111">
        <v>9.7000000000000003E-3</v>
      </c>
      <c r="CB19" s="111">
        <v>1.11E-2</v>
      </c>
      <c r="CK19" s="5">
        <v>16</v>
      </c>
      <c r="CL19" s="101"/>
      <c r="CM19" s="101"/>
      <c r="CN19" s="101"/>
      <c r="CO19" s="101">
        <v>2.98E-2</v>
      </c>
      <c r="CW19" s="5">
        <v>16</v>
      </c>
      <c r="CX19" s="101"/>
      <c r="CY19" s="101">
        <v>3.5500000000000004E-2</v>
      </c>
      <c r="CZ19" s="101">
        <v>2.0399999999999998E-2</v>
      </c>
      <c r="DA19" s="51"/>
    </row>
    <row r="20" spans="3:109" x14ac:dyDescent="0.3">
      <c r="C20" s="5">
        <v>17</v>
      </c>
      <c r="D20" s="101">
        <v>2.53E-2</v>
      </c>
      <c r="E20" s="101">
        <v>3.6499999999999998E-2</v>
      </c>
      <c r="F20" s="101">
        <v>4.4400000000000002E-2</v>
      </c>
      <c r="G20" s="51"/>
      <c r="M20" s="5">
        <v>17</v>
      </c>
      <c r="N20" s="6">
        <v>2.64E-2</v>
      </c>
      <c r="O20" s="6">
        <v>3.8199999999999998E-2</v>
      </c>
      <c r="P20" s="6">
        <v>4.6100000000000002E-2</v>
      </c>
      <c r="V20" s="5">
        <v>17</v>
      </c>
      <c r="W20" s="101">
        <v>2.81E-2</v>
      </c>
      <c r="X20" s="101">
        <v>2.81E-2</v>
      </c>
      <c r="Y20" s="101">
        <v>2.81E-2</v>
      </c>
      <c r="Z20" s="101">
        <v>2.81E-2</v>
      </c>
      <c r="AA20" s="101">
        <v>2.81E-2</v>
      </c>
      <c r="AI20" s="5">
        <v>17</v>
      </c>
      <c r="AJ20" s="101">
        <v>1.5699999999999999E-2</v>
      </c>
      <c r="AK20" s="101">
        <v>2.4199999999999999E-2</v>
      </c>
      <c r="AL20" s="101">
        <v>3.32E-2</v>
      </c>
      <c r="AM20" s="101">
        <v>4.2099999999999999E-2</v>
      </c>
      <c r="AN20" s="101">
        <v>5.1700000000000003E-2</v>
      </c>
      <c r="AV20" s="5">
        <v>17</v>
      </c>
      <c r="AW20" s="101">
        <v>6.0100000000000001E-2</v>
      </c>
      <c r="AX20" s="101">
        <v>9.2200000000000004E-2</v>
      </c>
      <c r="AY20" s="101">
        <v>0.1135</v>
      </c>
      <c r="AZ20" s="101">
        <v>2.81E-2</v>
      </c>
      <c r="BL20" s="105">
        <v>28</v>
      </c>
      <c r="BM20" s="106">
        <v>0.16400000000000001</v>
      </c>
      <c r="BW20" s="5">
        <v>17</v>
      </c>
      <c r="BX20" s="111">
        <v>4.7999999999999996E-3</v>
      </c>
      <c r="BY20" s="111">
        <v>7.1000000000000004E-3</v>
      </c>
      <c r="BZ20" s="111">
        <v>8.5000000000000006E-3</v>
      </c>
      <c r="CA20" s="111">
        <v>0.01</v>
      </c>
      <c r="CB20" s="111">
        <v>1.15E-2</v>
      </c>
      <c r="CK20" s="5">
        <v>17</v>
      </c>
      <c r="CL20" s="101"/>
      <c r="CM20" s="101"/>
      <c r="CN20" s="101"/>
      <c r="CO20" s="101">
        <v>3.09E-2</v>
      </c>
      <c r="CW20" s="5">
        <v>17</v>
      </c>
      <c r="CX20" s="101"/>
      <c r="CY20" s="101">
        <v>3.56E-2</v>
      </c>
      <c r="CZ20" s="101">
        <v>2.0499999999999997E-2</v>
      </c>
      <c r="DA20" s="51"/>
    </row>
    <row r="21" spans="3:109" x14ac:dyDescent="0.3">
      <c r="C21" s="5">
        <v>18</v>
      </c>
      <c r="D21" s="101">
        <v>2.63E-2</v>
      </c>
      <c r="E21" s="101">
        <v>3.7999999999999999E-2</v>
      </c>
      <c r="F21" s="101">
        <v>4.6199999999999998E-2</v>
      </c>
      <c r="G21" s="51"/>
      <c r="I21" s="117" t="s">
        <v>34</v>
      </c>
      <c r="J21" s="117"/>
      <c r="K21" s="117"/>
      <c r="M21" s="5">
        <v>18</v>
      </c>
      <c r="N21" s="6">
        <v>2.75E-2</v>
      </c>
      <c r="O21" s="6">
        <v>3.9699999999999999E-2</v>
      </c>
      <c r="P21" s="6">
        <v>4.7899999999999998E-2</v>
      </c>
      <c r="V21" s="5">
        <v>18</v>
      </c>
      <c r="W21" s="101">
        <v>2.92E-2</v>
      </c>
      <c r="X21" s="101">
        <v>2.92E-2</v>
      </c>
      <c r="Y21" s="101">
        <v>2.92E-2</v>
      </c>
      <c r="Z21" s="101">
        <v>2.92E-2</v>
      </c>
      <c r="AA21" s="101">
        <v>2.92E-2</v>
      </c>
      <c r="AC21" s="51">
        <f t="shared" ref="AC21:AE21" si="50">X15-W15</f>
        <v>0</v>
      </c>
      <c r="AD21" s="51">
        <f t="shared" si="50"/>
        <v>0</v>
      </c>
      <c r="AE21" s="51">
        <f t="shared" si="50"/>
        <v>0</v>
      </c>
      <c r="AF21" s="51">
        <f>AA15-Z15</f>
        <v>0</v>
      </c>
      <c r="AI21" s="5">
        <v>18</v>
      </c>
      <c r="AJ21" s="101">
        <v>1.6400000000000001E-2</v>
      </c>
      <c r="AK21" s="101">
        <v>2.5100000000000001E-2</v>
      </c>
      <c r="AL21" s="101">
        <v>3.4500000000000003E-2</v>
      </c>
      <c r="AM21" s="101">
        <v>4.3799999999999999E-2</v>
      </c>
      <c r="AN21" s="101">
        <v>5.3800000000000001E-2</v>
      </c>
      <c r="AV21" s="5">
        <v>18</v>
      </c>
      <c r="AW21" s="101">
        <v>6.25E-2</v>
      </c>
      <c r="AX21" s="101">
        <v>9.5799999999999996E-2</v>
      </c>
      <c r="AY21" s="101">
        <v>0.11799999999999999</v>
      </c>
      <c r="AZ21" s="101">
        <v>2.92E-2</v>
      </c>
      <c r="BL21" s="105">
        <v>29</v>
      </c>
      <c r="BM21" s="106">
        <v>0.16800000000000001</v>
      </c>
      <c r="BW21" s="5">
        <v>18</v>
      </c>
      <c r="BX21" s="111">
        <v>5.0000000000000001E-3</v>
      </c>
      <c r="BY21" s="111">
        <v>7.4000000000000003E-3</v>
      </c>
      <c r="BZ21" s="111">
        <v>8.8999999999999999E-3</v>
      </c>
      <c r="CA21" s="111">
        <v>1.04E-2</v>
      </c>
      <c r="CB21" s="111">
        <v>1.1900000000000001E-2</v>
      </c>
      <c r="CK21" s="5">
        <v>18</v>
      </c>
      <c r="CL21" s="101"/>
      <c r="CM21" s="101"/>
      <c r="CN21" s="101"/>
      <c r="CO21" s="101">
        <v>3.2099999999999997E-2</v>
      </c>
      <c r="CW21" s="5">
        <v>18</v>
      </c>
      <c r="CX21" s="101"/>
      <c r="CY21" s="101">
        <v>3.5700000000000003E-2</v>
      </c>
      <c r="CZ21" s="101">
        <v>2.0599999999999997E-2</v>
      </c>
      <c r="DA21" s="51"/>
      <c r="DC21" s="117" t="s">
        <v>61</v>
      </c>
      <c r="DD21" s="117"/>
      <c r="DE21" s="117"/>
    </row>
    <row r="22" spans="3:109" x14ac:dyDescent="0.3">
      <c r="C22" s="5">
        <v>19</v>
      </c>
      <c r="D22" s="101">
        <v>2.7400000000000001E-2</v>
      </c>
      <c r="E22" s="101">
        <v>3.9600000000000003E-2</v>
      </c>
      <c r="F22" s="101">
        <v>4.8099999999999997E-2</v>
      </c>
      <c r="G22" s="51"/>
      <c r="M22" s="5">
        <v>19</v>
      </c>
      <c r="N22" s="6">
        <v>2.86E-2</v>
      </c>
      <c r="O22" s="6">
        <v>4.1399999999999999E-2</v>
      </c>
      <c r="P22" s="6">
        <v>4.99E-2</v>
      </c>
      <c r="V22" s="5">
        <v>19</v>
      </c>
      <c r="W22" s="101">
        <v>3.04E-2</v>
      </c>
      <c r="X22" s="101">
        <v>3.04E-2</v>
      </c>
      <c r="Y22" s="101">
        <v>3.04E-2</v>
      </c>
      <c r="Z22" s="101">
        <v>3.04E-2</v>
      </c>
      <c r="AA22" s="101">
        <v>3.04E-2</v>
      </c>
      <c r="AI22" s="5">
        <v>19</v>
      </c>
      <c r="AJ22" s="101">
        <v>1.7000000000000001E-2</v>
      </c>
      <c r="AK22" s="101">
        <v>2.6200000000000001E-2</v>
      </c>
      <c r="AL22" s="101">
        <v>3.5900000000000001E-2</v>
      </c>
      <c r="AM22" s="101">
        <v>4.5600000000000002E-2</v>
      </c>
      <c r="AN22" s="101">
        <v>5.6000000000000001E-2</v>
      </c>
      <c r="AV22" s="5">
        <v>19</v>
      </c>
      <c r="AW22" s="101">
        <v>6.5100000000000005E-2</v>
      </c>
      <c r="AX22" s="101">
        <v>9.98E-2</v>
      </c>
      <c r="AY22" s="101">
        <v>0.1229</v>
      </c>
      <c r="AZ22" s="101">
        <v>3.04E-2</v>
      </c>
      <c r="BL22" s="105">
        <v>30</v>
      </c>
      <c r="BM22" s="106">
        <v>0.17230000000000001</v>
      </c>
      <c r="BW22" s="5">
        <v>19</v>
      </c>
      <c r="BX22" s="111">
        <v>5.1999999999999998E-3</v>
      </c>
      <c r="BY22" s="111">
        <v>7.7000000000000002E-3</v>
      </c>
      <c r="BZ22" s="111">
        <v>9.2999999999999992E-3</v>
      </c>
      <c r="CA22" s="111">
        <v>1.0800000000000001E-2</v>
      </c>
      <c r="CB22" s="111">
        <v>1.24E-2</v>
      </c>
      <c r="CK22" s="5">
        <v>19</v>
      </c>
      <c r="CL22" s="101"/>
      <c r="CM22" s="101"/>
      <c r="CN22" s="101"/>
      <c r="CO22" s="101">
        <v>3.3500000000000002E-2</v>
      </c>
      <c r="CW22" s="5">
        <v>19</v>
      </c>
      <c r="CX22" s="101"/>
      <c r="CY22" s="101">
        <v>3.5799999999999998E-2</v>
      </c>
      <c r="CZ22" s="101">
        <v>2.07E-2</v>
      </c>
      <c r="DA22" s="51"/>
    </row>
    <row r="23" spans="3:109" ht="15.6" x14ac:dyDescent="0.3">
      <c r="C23" s="5">
        <v>20</v>
      </c>
      <c r="D23" s="101">
        <v>2.86E-2</v>
      </c>
      <c r="E23" s="101">
        <v>4.1300000000000003E-2</v>
      </c>
      <c r="F23" s="101">
        <v>5.0099999999999999E-2</v>
      </c>
      <c r="G23" s="51"/>
      <c r="H23" s="48" t="s">
        <v>1</v>
      </c>
      <c r="I23" s="53" t="s">
        <v>9</v>
      </c>
      <c r="J23" s="53" t="s">
        <v>10</v>
      </c>
      <c r="K23" s="54" t="s">
        <v>6</v>
      </c>
      <c r="M23" s="5">
        <v>20</v>
      </c>
      <c r="N23" s="6">
        <v>2.98E-2</v>
      </c>
      <c r="O23" s="6">
        <v>4.3200000000000002E-2</v>
      </c>
      <c r="P23" s="6">
        <v>5.1999999999999998E-2</v>
      </c>
      <c r="V23" s="5">
        <v>20</v>
      </c>
      <c r="W23" s="101">
        <v>3.1699999999999999E-2</v>
      </c>
      <c r="X23" s="101">
        <v>3.1699999999999999E-2</v>
      </c>
      <c r="Y23" s="101">
        <v>3.1699999999999999E-2</v>
      </c>
      <c r="Z23" s="101">
        <v>3.1699999999999999E-2</v>
      </c>
      <c r="AA23" s="101">
        <v>3.1699999999999999E-2</v>
      </c>
      <c r="AI23" s="5">
        <v>20</v>
      </c>
      <c r="AJ23" s="101">
        <v>1.78E-2</v>
      </c>
      <c r="AK23" s="101">
        <v>2.7300000000000001E-2</v>
      </c>
      <c r="AL23" s="101">
        <v>3.7400000000000003E-2</v>
      </c>
      <c r="AM23" s="101">
        <v>4.7600000000000003E-2</v>
      </c>
      <c r="AN23" s="101">
        <v>5.8400000000000001E-2</v>
      </c>
      <c r="AV23" s="5">
        <v>20</v>
      </c>
      <c r="AW23" s="101">
        <v>6.7900000000000002E-2</v>
      </c>
      <c r="AX23" s="101">
        <v>0.1041</v>
      </c>
      <c r="AY23" s="101">
        <v>0.12820000000000001</v>
      </c>
      <c r="AZ23" s="101">
        <v>3.1699999999999999E-2</v>
      </c>
      <c r="BL23" s="105">
        <v>31</v>
      </c>
      <c r="BM23" s="106">
        <v>0.17680000000000001</v>
      </c>
      <c r="BW23" s="5">
        <v>20</v>
      </c>
      <c r="BX23" s="111">
        <v>5.4999999999999997E-3</v>
      </c>
      <c r="BY23" s="111">
        <v>8.0000000000000002E-3</v>
      </c>
      <c r="BZ23" s="111">
        <v>9.5999999999999992E-3</v>
      </c>
      <c r="CA23" s="111">
        <v>1.1299999999999999E-2</v>
      </c>
      <c r="CB23" s="111">
        <v>1.29E-2</v>
      </c>
      <c r="CK23" s="5">
        <v>20</v>
      </c>
      <c r="CL23" s="101"/>
      <c r="CM23" s="101"/>
      <c r="CN23" s="101"/>
      <c r="CO23" s="101">
        <v>3.49E-2</v>
      </c>
      <c r="CW23" s="5">
        <v>20</v>
      </c>
      <c r="CX23" s="101"/>
      <c r="CY23" s="101">
        <v>3.5900000000000001E-2</v>
      </c>
      <c r="CZ23" s="101">
        <v>2.0799999999999999E-2</v>
      </c>
      <c r="DA23" s="51"/>
      <c r="DB23" s="48" t="s">
        <v>1</v>
      </c>
      <c r="DC23" s="53" t="s">
        <v>9</v>
      </c>
      <c r="DD23" s="53" t="s">
        <v>10</v>
      </c>
      <c r="DE23" s="116">
        <v>0.6</v>
      </c>
    </row>
    <row r="24" spans="3:109" x14ac:dyDescent="0.3">
      <c r="C24" s="5">
        <v>21</v>
      </c>
      <c r="D24" s="101">
        <v>2.98E-2</v>
      </c>
      <c r="E24" s="101">
        <v>4.3099999999999999E-2</v>
      </c>
      <c r="F24" s="101">
        <v>5.2299999999999999E-2</v>
      </c>
      <c r="G24" s="51"/>
      <c r="H24" s="55">
        <v>1</v>
      </c>
      <c r="I24" s="56">
        <v>1.5E-3</v>
      </c>
      <c r="J24" s="56">
        <v>2.0999999999999999E-3</v>
      </c>
      <c r="K24" s="56">
        <v>2.5000000000000001E-3</v>
      </c>
      <c r="M24" s="5">
        <v>21</v>
      </c>
      <c r="N24" s="6">
        <v>3.1099999999999999E-2</v>
      </c>
      <c r="O24" s="6">
        <v>4.4999999999999998E-2</v>
      </c>
      <c r="P24" s="6">
        <v>5.4300000000000001E-2</v>
      </c>
      <c r="V24" s="5">
        <v>21</v>
      </c>
      <c r="W24" s="101">
        <v>3.3099999999999997E-2</v>
      </c>
      <c r="X24" s="101">
        <v>3.3099999999999997E-2</v>
      </c>
      <c r="Y24" s="101">
        <v>3.3099999999999997E-2</v>
      </c>
      <c r="Z24" s="101">
        <v>3.3099999999999997E-2</v>
      </c>
      <c r="AA24" s="101">
        <v>3.3099999999999997E-2</v>
      </c>
      <c r="AI24" s="5">
        <v>21</v>
      </c>
      <c r="AJ24" s="101">
        <v>1.8499999999999999E-2</v>
      </c>
      <c r="AK24" s="101">
        <v>2.8500000000000001E-2</v>
      </c>
      <c r="AL24" s="101">
        <v>3.9100000000000003E-2</v>
      </c>
      <c r="AM24" s="101">
        <v>4.9700000000000001E-2</v>
      </c>
      <c r="AN24" s="101">
        <v>6.0900000000000003E-2</v>
      </c>
      <c r="AV24" s="5">
        <v>21</v>
      </c>
      <c r="AW24" s="101">
        <v>7.0900000000000005E-2</v>
      </c>
      <c r="AX24" s="101">
        <v>0.1086</v>
      </c>
      <c r="AY24" s="101">
        <v>0.1338</v>
      </c>
      <c r="AZ24" s="101">
        <v>3.3099999999999997E-2</v>
      </c>
      <c r="BL24" s="105">
        <v>32</v>
      </c>
      <c r="BM24" s="106">
        <v>0.18160000000000001</v>
      </c>
      <c r="BW24" s="5">
        <v>21</v>
      </c>
      <c r="BX24" s="111">
        <v>5.7000000000000002E-3</v>
      </c>
      <c r="BY24" s="111">
        <v>8.3000000000000001E-3</v>
      </c>
      <c r="BZ24" s="111">
        <v>1.01E-2</v>
      </c>
      <c r="CA24" s="111">
        <v>1.18E-2</v>
      </c>
      <c r="CB24" s="111">
        <v>1.35E-2</v>
      </c>
      <c r="CK24" s="5">
        <v>21</v>
      </c>
      <c r="CL24" s="101"/>
      <c r="CM24" s="101"/>
      <c r="CN24" s="101"/>
      <c r="CO24" s="101">
        <v>3.6400000000000002E-2</v>
      </c>
      <c r="CW24" s="5">
        <v>21</v>
      </c>
      <c r="CX24" s="101"/>
      <c r="CY24" s="101">
        <v>3.6000000000000004E-2</v>
      </c>
      <c r="CZ24" s="101">
        <v>2.0899999999999998E-2</v>
      </c>
      <c r="DA24" s="51"/>
      <c r="DB24" s="55">
        <v>1</v>
      </c>
      <c r="DC24" s="56">
        <v>0</v>
      </c>
      <c r="DD24" s="56">
        <v>0</v>
      </c>
      <c r="DE24" s="56">
        <v>4.3E-3</v>
      </c>
    </row>
    <row r="25" spans="3:109" x14ac:dyDescent="0.3">
      <c r="C25" s="5">
        <v>22</v>
      </c>
      <c r="D25" s="101">
        <v>3.1099999999999999E-2</v>
      </c>
      <c r="E25" s="101">
        <v>4.4900000000000002E-2</v>
      </c>
      <c r="F25" s="101">
        <v>5.4600000000000003E-2</v>
      </c>
      <c r="G25" s="51"/>
      <c r="M25" s="5">
        <v>22</v>
      </c>
      <c r="N25" s="6">
        <v>3.2500000000000001E-2</v>
      </c>
      <c r="O25" s="6">
        <v>4.7E-2</v>
      </c>
      <c r="P25" s="6">
        <v>5.67E-2</v>
      </c>
      <c r="V25" s="5">
        <v>22</v>
      </c>
      <c r="W25" s="101">
        <v>3.4599999999999999E-2</v>
      </c>
      <c r="X25" s="101">
        <v>3.4599999999999999E-2</v>
      </c>
      <c r="Y25" s="101">
        <v>3.4599999999999999E-2</v>
      </c>
      <c r="Z25" s="101">
        <v>3.4599999999999999E-2</v>
      </c>
      <c r="AA25" s="101">
        <v>3.4599999999999999E-2</v>
      </c>
      <c r="AI25" s="5">
        <v>22</v>
      </c>
      <c r="AJ25" s="101">
        <v>1.9400000000000001E-2</v>
      </c>
      <c r="AK25" s="101">
        <v>2.9700000000000001E-2</v>
      </c>
      <c r="AL25" s="101">
        <v>4.0800000000000003E-2</v>
      </c>
      <c r="AM25" s="101">
        <v>5.1799999999999999E-2</v>
      </c>
      <c r="AN25" s="101">
        <v>6.3600000000000004E-2</v>
      </c>
      <c r="AV25" s="5">
        <v>22</v>
      </c>
      <c r="AW25" s="101">
        <v>7.3999999999999996E-2</v>
      </c>
      <c r="AX25" s="101">
        <v>0.1134</v>
      </c>
      <c r="AY25" s="101">
        <v>0.1396</v>
      </c>
      <c r="AZ25" s="101">
        <v>3.4599999999999999E-2</v>
      </c>
      <c r="BL25" s="105">
        <v>33</v>
      </c>
      <c r="BM25" s="106">
        <v>0.18659999999999999</v>
      </c>
      <c r="BW25" s="5">
        <v>22</v>
      </c>
      <c r="BX25" s="111">
        <v>5.8999999999999999E-3</v>
      </c>
      <c r="BY25" s="111">
        <v>8.6999999999999994E-3</v>
      </c>
      <c r="BZ25" s="111">
        <v>1.0500000000000001E-2</v>
      </c>
      <c r="CA25" s="111">
        <v>1.23E-2</v>
      </c>
      <c r="CB25" s="111">
        <v>1.41E-2</v>
      </c>
      <c r="CK25" s="5">
        <v>22</v>
      </c>
      <c r="CL25" s="101"/>
      <c r="CM25" s="101"/>
      <c r="CN25" s="101"/>
      <c r="CO25" s="101">
        <v>3.7999999999999999E-2</v>
      </c>
      <c r="CW25" s="5">
        <v>22</v>
      </c>
      <c r="CX25" s="101"/>
      <c r="CY25" s="101">
        <v>3.61E-2</v>
      </c>
      <c r="CZ25" s="101">
        <v>2.0999999999999998E-2</v>
      </c>
      <c r="DA25" s="51"/>
    </row>
    <row r="26" spans="3:109" x14ac:dyDescent="0.3">
      <c r="C26" s="5">
        <v>23</v>
      </c>
      <c r="D26" s="101">
        <v>3.2500000000000001E-2</v>
      </c>
      <c r="E26" s="101">
        <v>4.6899999999999997E-2</v>
      </c>
      <c r="F26" s="101">
        <v>5.7000000000000002E-2</v>
      </c>
      <c r="G26" s="51"/>
      <c r="M26" s="5">
        <v>23</v>
      </c>
      <c r="N26" s="6">
        <v>3.39E-2</v>
      </c>
      <c r="O26" s="6">
        <v>4.9000000000000002E-2</v>
      </c>
      <c r="P26" s="6">
        <v>5.91E-2</v>
      </c>
      <c r="V26" s="5">
        <v>23</v>
      </c>
      <c r="W26" s="101">
        <v>3.61E-2</v>
      </c>
      <c r="X26" s="101">
        <v>3.61E-2</v>
      </c>
      <c r="Y26" s="101">
        <v>3.61E-2</v>
      </c>
      <c r="Z26" s="101">
        <v>3.61E-2</v>
      </c>
      <c r="AA26" s="101">
        <v>3.61E-2</v>
      </c>
      <c r="AI26" s="5">
        <v>23</v>
      </c>
      <c r="AJ26" s="101">
        <v>2.0199999999999999E-2</v>
      </c>
      <c r="AK26" s="101">
        <v>3.1E-2</v>
      </c>
      <c r="AL26" s="101">
        <v>4.2599999999999999E-2</v>
      </c>
      <c r="AM26" s="101">
        <v>5.4100000000000002E-2</v>
      </c>
      <c r="AN26" s="101">
        <v>6.6400000000000001E-2</v>
      </c>
      <c r="AV26" s="5">
        <v>23</v>
      </c>
      <c r="AW26" s="101">
        <v>7.7200000000000005E-2</v>
      </c>
      <c r="AX26" s="101">
        <v>0.1183</v>
      </c>
      <c r="AY26" s="101">
        <v>0.1457</v>
      </c>
      <c r="AZ26" s="101">
        <v>3.61E-2</v>
      </c>
      <c r="BL26" s="105">
        <v>34</v>
      </c>
      <c r="BM26" s="106">
        <v>0.1918</v>
      </c>
      <c r="BW26" s="5">
        <v>23</v>
      </c>
      <c r="BX26" s="111">
        <v>6.1999999999999998E-3</v>
      </c>
      <c r="BY26" s="111">
        <v>9.1000000000000004E-3</v>
      </c>
      <c r="BZ26" s="111">
        <v>1.0999999999999999E-2</v>
      </c>
      <c r="CA26" s="111">
        <v>1.2800000000000001E-2</v>
      </c>
      <c r="CB26" s="111">
        <v>1.47E-2</v>
      </c>
      <c r="CK26" s="5">
        <v>23</v>
      </c>
      <c r="CL26" s="101"/>
      <c r="CM26" s="101"/>
      <c r="CN26" s="101"/>
      <c r="CO26" s="101">
        <v>3.9699999999999999E-2</v>
      </c>
      <c r="CW26" s="5">
        <v>23</v>
      </c>
      <c r="CX26" s="101"/>
      <c r="CY26" s="101">
        <v>3.6200000000000003E-2</v>
      </c>
      <c r="CZ26" s="101">
        <v>2.1099999999999997E-2</v>
      </c>
      <c r="DA26" s="51"/>
    </row>
    <row r="27" spans="3:109" x14ac:dyDescent="0.3">
      <c r="C27" s="5">
        <v>24</v>
      </c>
      <c r="D27" s="101">
        <v>3.3799999999999997E-2</v>
      </c>
      <c r="E27" s="101">
        <v>4.8899999999999999E-2</v>
      </c>
      <c r="F27" s="101">
        <v>5.9400000000000001E-2</v>
      </c>
      <c r="G27" s="51"/>
      <c r="M27" s="5">
        <v>24</v>
      </c>
      <c r="N27" s="6">
        <v>3.5400000000000001E-2</v>
      </c>
      <c r="O27" s="6">
        <v>5.11E-2</v>
      </c>
      <c r="P27" s="6">
        <v>6.1699999999999998E-2</v>
      </c>
      <c r="V27" s="5">
        <v>24</v>
      </c>
      <c r="W27" s="101">
        <v>3.7600000000000001E-2</v>
      </c>
      <c r="X27" s="101">
        <v>3.7600000000000001E-2</v>
      </c>
      <c r="Y27" s="101">
        <v>3.7600000000000001E-2</v>
      </c>
      <c r="Z27" s="101">
        <v>3.7600000000000001E-2</v>
      </c>
      <c r="AA27" s="101">
        <v>3.7600000000000001E-2</v>
      </c>
      <c r="AI27" s="5">
        <v>24</v>
      </c>
      <c r="AJ27" s="101">
        <v>2.1100000000000001E-2</v>
      </c>
      <c r="AK27" s="101">
        <v>3.2300000000000002E-2</v>
      </c>
      <c r="AL27" s="101">
        <v>4.4400000000000002E-2</v>
      </c>
      <c r="AM27" s="101">
        <v>5.6399999999999999E-2</v>
      </c>
      <c r="AN27" s="101">
        <v>6.9199999999999998E-2</v>
      </c>
      <c r="AV27" s="5">
        <v>24</v>
      </c>
      <c r="AW27" s="101">
        <v>8.0500000000000002E-2</v>
      </c>
      <c r="AX27" s="101">
        <v>0.1234</v>
      </c>
      <c r="AY27" s="101">
        <v>0.15190000000000001</v>
      </c>
      <c r="AZ27" s="101">
        <v>3.7600000000000001E-2</v>
      </c>
      <c r="BL27" s="105">
        <v>35</v>
      </c>
      <c r="BM27" s="106">
        <v>0.1971</v>
      </c>
      <c r="BW27" s="5">
        <v>24</v>
      </c>
      <c r="BX27" s="111">
        <v>6.4999999999999997E-3</v>
      </c>
      <c r="BY27" s="111">
        <v>9.4999999999999998E-3</v>
      </c>
      <c r="BZ27" s="111">
        <v>1.14E-2</v>
      </c>
      <c r="CA27" s="111">
        <v>1.34E-2</v>
      </c>
      <c r="CB27" s="111">
        <v>1.5299999999999999E-2</v>
      </c>
      <c r="CK27" s="5">
        <v>24</v>
      </c>
      <c r="CL27" s="101"/>
      <c r="CM27" s="101"/>
      <c r="CN27" s="101"/>
      <c r="CO27" s="101">
        <v>4.1399999999999999E-2</v>
      </c>
      <c r="CW27" s="5">
        <v>24</v>
      </c>
      <c r="CX27" s="101"/>
      <c r="CY27" s="101">
        <v>3.6299999999999999E-2</v>
      </c>
      <c r="CZ27" s="101">
        <v>2.12E-2</v>
      </c>
      <c r="DA27" s="51"/>
    </row>
    <row r="28" spans="3:109" x14ac:dyDescent="0.3">
      <c r="C28" s="5">
        <v>25</v>
      </c>
      <c r="D28" s="101">
        <v>3.44E-2</v>
      </c>
      <c r="E28" s="101">
        <v>4.9700000000000001E-2</v>
      </c>
      <c r="F28" s="101">
        <v>6.0299999999999999E-2</v>
      </c>
      <c r="G28" s="51"/>
      <c r="M28" s="5">
        <v>25</v>
      </c>
      <c r="N28" s="6">
        <v>3.5900000000000001E-2</v>
      </c>
      <c r="O28" s="6">
        <v>5.1900000000000002E-2</v>
      </c>
      <c r="P28" s="6">
        <v>6.2600000000000003E-2</v>
      </c>
      <c r="V28" s="5">
        <v>25</v>
      </c>
      <c r="W28" s="101">
        <v>3.8199999999999998E-2</v>
      </c>
      <c r="X28" s="101">
        <v>3.8199999999999998E-2</v>
      </c>
      <c r="Y28" s="101">
        <v>3.8199999999999998E-2</v>
      </c>
      <c r="Z28" s="101">
        <v>3.8199999999999998E-2</v>
      </c>
      <c r="AA28" s="101">
        <v>3.8199999999999998E-2</v>
      </c>
      <c r="AI28" s="5">
        <v>25</v>
      </c>
      <c r="AJ28" s="101">
        <v>2.1399999999999999E-2</v>
      </c>
      <c r="AK28" s="101">
        <v>3.2800000000000003E-2</v>
      </c>
      <c r="AL28" s="101">
        <v>4.5100000000000001E-2</v>
      </c>
      <c r="AM28" s="101">
        <v>5.7299999999999997E-2</v>
      </c>
      <c r="AN28" s="101">
        <v>7.0300000000000001E-2</v>
      </c>
      <c r="AV28" s="5">
        <v>25</v>
      </c>
      <c r="AW28" s="101">
        <v>8.1699999999999995E-2</v>
      </c>
      <c r="AX28" s="101">
        <v>0.12529999999999999</v>
      </c>
      <c r="AY28" s="101">
        <v>0.15429999999999999</v>
      </c>
      <c r="AZ28" s="101">
        <v>3.8199999999999998E-2</v>
      </c>
      <c r="BL28" s="105">
        <v>36</v>
      </c>
      <c r="BM28" s="106">
        <v>0.20269999999999999</v>
      </c>
      <c r="BW28" s="5">
        <v>25</v>
      </c>
      <c r="BX28" s="111">
        <v>6.6E-3</v>
      </c>
      <c r="BY28" s="111">
        <v>9.5999999999999992E-3</v>
      </c>
      <c r="BZ28" s="111">
        <v>1.1599999999999999E-2</v>
      </c>
      <c r="CA28" s="111">
        <v>1.3599999999999999E-2</v>
      </c>
      <c r="CB28" s="111">
        <v>1.5599999999999999E-2</v>
      </c>
      <c r="CK28" s="5">
        <v>25</v>
      </c>
      <c r="CL28" s="101"/>
      <c r="CM28" s="101"/>
      <c r="CN28" s="101"/>
      <c r="CO28" s="101">
        <v>4.2000000000000003E-2</v>
      </c>
      <c r="CW28" s="5">
        <v>25</v>
      </c>
      <c r="CX28" s="101"/>
      <c r="CY28" s="101">
        <v>3.6400000000000002E-2</v>
      </c>
      <c r="CZ28" s="101">
        <v>2.1299999999999999E-2</v>
      </c>
      <c r="DA28" s="51"/>
    </row>
    <row r="29" spans="3:109" x14ac:dyDescent="0.3">
      <c r="C29" s="5">
        <v>26</v>
      </c>
      <c r="D29" s="101">
        <v>3.5000000000000003E-2</v>
      </c>
      <c r="E29" s="101">
        <v>5.0599999999999999E-2</v>
      </c>
      <c r="F29" s="101">
        <v>6.1499999999999999E-2</v>
      </c>
      <c r="G29" s="51"/>
      <c r="M29" s="5">
        <v>26</v>
      </c>
      <c r="N29" s="6">
        <v>3.6600000000000001E-2</v>
      </c>
      <c r="O29" s="6">
        <v>5.2900000000000003E-2</v>
      </c>
      <c r="P29" s="6">
        <v>6.3799999999999996E-2</v>
      </c>
      <c r="V29" s="5">
        <v>26</v>
      </c>
      <c r="W29" s="101">
        <v>3.8899999999999997E-2</v>
      </c>
      <c r="X29" s="101">
        <v>3.8899999999999997E-2</v>
      </c>
      <c r="Y29" s="101">
        <v>3.8899999999999997E-2</v>
      </c>
      <c r="Z29" s="101">
        <v>3.8899999999999997E-2</v>
      </c>
      <c r="AA29" s="101">
        <v>3.8899999999999997E-2</v>
      </c>
      <c r="AI29" s="5">
        <v>26</v>
      </c>
      <c r="AJ29" s="101">
        <v>2.18E-2</v>
      </c>
      <c r="AK29" s="101">
        <v>3.3500000000000002E-2</v>
      </c>
      <c r="AL29" s="101">
        <v>4.5900000000000003E-2</v>
      </c>
      <c r="AM29" s="101">
        <v>5.8299999999999998E-2</v>
      </c>
      <c r="AN29" s="101">
        <v>7.1599999999999997E-2</v>
      </c>
      <c r="AV29" s="5">
        <v>26</v>
      </c>
      <c r="AW29" s="101">
        <v>8.3199999999999996E-2</v>
      </c>
      <c r="AX29" s="101">
        <v>0.12759999999999999</v>
      </c>
      <c r="AY29" s="101">
        <v>0.15709999999999999</v>
      </c>
      <c r="AZ29" s="101">
        <v>3.8899999999999997E-2</v>
      </c>
      <c r="BL29" s="105">
        <v>37</v>
      </c>
      <c r="BM29" s="106">
        <v>0.2056</v>
      </c>
      <c r="BW29" s="5">
        <v>26</v>
      </c>
      <c r="BX29" s="111">
        <v>6.7000000000000002E-3</v>
      </c>
      <c r="BY29" s="111">
        <v>9.7999999999999997E-3</v>
      </c>
      <c r="BZ29" s="111">
        <v>1.18E-2</v>
      </c>
      <c r="CA29" s="111">
        <v>1.38E-2</v>
      </c>
      <c r="CB29" s="111">
        <v>1.5900000000000001E-2</v>
      </c>
      <c r="CK29" s="5">
        <v>26</v>
      </c>
      <c r="CL29" s="101"/>
      <c r="CM29" s="101"/>
      <c r="CN29" s="101"/>
      <c r="CO29" s="101">
        <v>4.2799999999999998E-2</v>
      </c>
      <c r="CW29" s="5">
        <v>26</v>
      </c>
      <c r="CX29" s="101"/>
      <c r="CY29" s="101">
        <v>3.6500000000000005E-2</v>
      </c>
      <c r="CZ29" s="101">
        <v>2.1399999999999999E-2</v>
      </c>
      <c r="DA29" s="51"/>
    </row>
    <row r="30" spans="3:109" x14ac:dyDescent="0.3">
      <c r="C30" s="5">
        <v>27</v>
      </c>
      <c r="D30" s="101">
        <v>3.5700000000000003E-2</v>
      </c>
      <c r="E30" s="101">
        <v>5.16E-2</v>
      </c>
      <c r="F30" s="101">
        <v>6.2700000000000006E-2</v>
      </c>
      <c r="G30" s="51"/>
      <c r="M30" s="5">
        <v>27</v>
      </c>
      <c r="N30" s="6">
        <v>3.73E-2</v>
      </c>
      <c r="O30" s="6">
        <v>5.3999999999999999E-2</v>
      </c>
      <c r="P30" s="6">
        <v>6.5100000000000005E-2</v>
      </c>
      <c r="V30" s="5">
        <v>27</v>
      </c>
      <c r="W30" s="101">
        <v>3.9699999999999999E-2</v>
      </c>
      <c r="X30" s="101">
        <v>3.9699999999999999E-2</v>
      </c>
      <c r="Y30" s="101">
        <v>3.9699999999999999E-2</v>
      </c>
      <c r="Z30" s="101">
        <v>3.9699999999999999E-2</v>
      </c>
      <c r="AA30" s="101">
        <v>3.9699999999999999E-2</v>
      </c>
      <c r="AI30" s="5">
        <v>27</v>
      </c>
      <c r="AJ30" s="101">
        <v>2.2200000000000001E-2</v>
      </c>
      <c r="AK30" s="101">
        <v>3.4099999999999998E-2</v>
      </c>
      <c r="AL30" s="101">
        <v>4.6800000000000001E-2</v>
      </c>
      <c r="AM30" s="101">
        <v>5.96E-2</v>
      </c>
      <c r="AN30" s="101">
        <v>7.3099999999999998E-2</v>
      </c>
      <c r="AV30" s="5">
        <v>27</v>
      </c>
      <c r="AW30" s="101">
        <v>8.5000000000000006E-2</v>
      </c>
      <c r="AX30" s="101">
        <v>0.13020000000000001</v>
      </c>
      <c r="AY30" s="101">
        <v>0.16039999999999999</v>
      </c>
      <c r="AZ30" s="101">
        <v>3.9699999999999999E-2</v>
      </c>
      <c r="BL30" s="105">
        <v>38</v>
      </c>
      <c r="BM30" s="106">
        <v>0.20880000000000001</v>
      </c>
      <c r="BW30" s="5">
        <v>27</v>
      </c>
      <c r="BX30" s="111">
        <v>6.7999999999999996E-3</v>
      </c>
      <c r="BY30" s="111">
        <v>0.01</v>
      </c>
      <c r="BZ30" s="111">
        <v>1.21E-2</v>
      </c>
      <c r="CA30" s="111">
        <v>1.41E-2</v>
      </c>
      <c r="CB30" s="111">
        <v>1.6199999999999999E-2</v>
      </c>
      <c r="CK30" s="5">
        <v>27</v>
      </c>
      <c r="CL30" s="101"/>
      <c r="CM30" s="101"/>
      <c r="CN30" s="101"/>
      <c r="CO30" s="101">
        <v>4.3700000000000003E-2</v>
      </c>
      <c r="CW30" s="5">
        <v>27</v>
      </c>
      <c r="CX30" s="101"/>
      <c r="CY30" s="101">
        <v>3.6600000000000001E-2</v>
      </c>
      <c r="CZ30" s="101">
        <v>2.1499999999999998E-2</v>
      </c>
      <c r="DA30" s="51"/>
    </row>
    <row r="31" spans="3:109" x14ac:dyDescent="0.3">
      <c r="C31" s="5">
        <v>28</v>
      </c>
      <c r="D31" s="101">
        <v>3.6499999999999998E-2</v>
      </c>
      <c r="E31" s="101">
        <v>5.28E-2</v>
      </c>
      <c r="F31" s="101">
        <v>6.4100000000000004E-2</v>
      </c>
      <c r="G31" s="51"/>
      <c r="M31" s="5">
        <v>28</v>
      </c>
      <c r="N31" s="6">
        <v>3.8199999999999998E-2</v>
      </c>
      <c r="O31" s="6">
        <v>5.5199999999999999E-2</v>
      </c>
      <c r="P31" s="6">
        <v>6.6600000000000006E-2</v>
      </c>
      <c r="V31" s="5">
        <v>28</v>
      </c>
      <c r="W31" s="101">
        <v>4.0599999999999997E-2</v>
      </c>
      <c r="X31" s="101">
        <v>4.0599999999999997E-2</v>
      </c>
      <c r="Y31" s="101">
        <v>4.0599999999999997E-2</v>
      </c>
      <c r="Z31" s="101">
        <v>4.0599999999999997E-2</v>
      </c>
      <c r="AA31" s="101">
        <v>4.0599999999999997E-2</v>
      </c>
      <c r="AI31" s="5">
        <v>28</v>
      </c>
      <c r="AJ31" s="101">
        <v>2.2700000000000001E-2</v>
      </c>
      <c r="AK31" s="101">
        <v>3.49E-2</v>
      </c>
      <c r="AL31" s="101">
        <v>4.7899999999999998E-2</v>
      </c>
      <c r="AM31" s="101">
        <v>6.0900000000000003E-2</v>
      </c>
      <c r="AN31" s="101">
        <v>7.4700000000000003E-2</v>
      </c>
      <c r="AV31" s="5">
        <v>28</v>
      </c>
      <c r="AW31" s="101">
        <v>8.6900000000000005E-2</v>
      </c>
      <c r="AX31" s="101">
        <v>0.13320000000000001</v>
      </c>
      <c r="AY31" s="101">
        <v>0.16400000000000001</v>
      </c>
      <c r="AZ31" s="101">
        <v>4.0599999999999997E-2</v>
      </c>
      <c r="BL31" s="105">
        <v>39</v>
      </c>
      <c r="BM31" s="106">
        <v>0.21229999999999999</v>
      </c>
      <c r="BW31" s="5">
        <v>28</v>
      </c>
      <c r="BX31" s="111">
        <v>7.0000000000000001E-3</v>
      </c>
      <c r="BY31" s="111">
        <v>1.0200000000000001E-2</v>
      </c>
      <c r="BZ31" s="111">
        <v>1.23E-2</v>
      </c>
      <c r="CA31" s="111">
        <v>1.4500000000000001E-2</v>
      </c>
      <c r="CB31" s="111">
        <v>1.66E-2</v>
      </c>
      <c r="CK31" s="5">
        <v>28</v>
      </c>
      <c r="CL31" s="101"/>
      <c r="CM31" s="101"/>
      <c r="CN31" s="101"/>
      <c r="CO31" s="101">
        <v>4.4699999999999997E-2</v>
      </c>
      <c r="CW31" s="5">
        <v>28</v>
      </c>
      <c r="CX31" s="101"/>
      <c r="CY31" s="101">
        <v>3.6700000000000003E-2</v>
      </c>
      <c r="CZ31" s="101">
        <v>2.1599999999999998E-2</v>
      </c>
      <c r="DA31" s="51"/>
    </row>
    <row r="32" spans="3:109" x14ac:dyDescent="0.3">
      <c r="C32" s="5">
        <v>29</v>
      </c>
      <c r="D32" s="101">
        <v>3.7400000000000003E-2</v>
      </c>
      <c r="E32" s="101">
        <v>5.4100000000000002E-2</v>
      </c>
      <c r="F32" s="101">
        <v>6.5699999999999995E-2</v>
      </c>
      <c r="G32" s="51"/>
      <c r="M32" s="5">
        <v>29</v>
      </c>
      <c r="N32" s="6">
        <v>3.9100000000000003E-2</v>
      </c>
      <c r="O32" s="6">
        <v>5.6599999999999998E-2</v>
      </c>
      <c r="P32" s="6">
        <v>6.8199999999999997E-2</v>
      </c>
      <c r="V32" s="5">
        <v>29</v>
      </c>
      <c r="W32" s="101">
        <v>4.1599999999999998E-2</v>
      </c>
      <c r="X32" s="101">
        <v>4.1599999999999998E-2</v>
      </c>
      <c r="Y32" s="101">
        <v>4.1599999999999998E-2</v>
      </c>
      <c r="Z32" s="101">
        <v>4.1599999999999998E-2</v>
      </c>
      <c r="AA32" s="101">
        <v>4.1599999999999998E-2</v>
      </c>
      <c r="AI32" s="5">
        <v>29</v>
      </c>
      <c r="AJ32" s="101">
        <v>2.3300000000000001E-2</v>
      </c>
      <c r="AK32" s="101">
        <v>3.5799999999999998E-2</v>
      </c>
      <c r="AL32" s="101">
        <v>4.9099999999999998E-2</v>
      </c>
      <c r="AM32" s="101">
        <v>6.2399999999999997E-2</v>
      </c>
      <c r="AN32" s="101">
        <v>7.6499999999999999E-2</v>
      </c>
      <c r="AV32" s="5">
        <v>29</v>
      </c>
      <c r="AW32" s="101">
        <v>8.8999999999999996E-2</v>
      </c>
      <c r="AX32" s="101">
        <v>0.13639999999999999</v>
      </c>
      <c r="AY32" s="101">
        <v>0.16800000000000001</v>
      </c>
      <c r="AZ32" s="101">
        <v>4.1599999999999998E-2</v>
      </c>
      <c r="BL32" s="105">
        <v>40</v>
      </c>
      <c r="BM32" s="106">
        <v>0.21609999999999999</v>
      </c>
      <c r="BW32" s="5">
        <v>29</v>
      </c>
      <c r="BX32" s="111">
        <v>7.1999999999999998E-3</v>
      </c>
      <c r="BY32" s="111">
        <v>1.0500000000000001E-2</v>
      </c>
      <c r="BZ32" s="111">
        <v>1.26E-2</v>
      </c>
      <c r="CA32" s="111">
        <v>1.4800000000000001E-2</v>
      </c>
      <c r="CB32" s="111">
        <v>1.7000000000000001E-2</v>
      </c>
      <c r="CK32" s="5">
        <v>29</v>
      </c>
      <c r="CL32" s="101"/>
      <c r="CM32" s="101"/>
      <c r="CN32" s="101"/>
      <c r="CO32" s="101">
        <v>4.5699999999999998E-2</v>
      </c>
      <c r="CW32" s="5">
        <v>29</v>
      </c>
      <c r="CX32" s="101"/>
      <c r="CY32" s="101">
        <v>3.6799999999999999E-2</v>
      </c>
      <c r="CZ32" s="101">
        <v>2.18E-2</v>
      </c>
      <c r="DA32" s="51"/>
    </row>
    <row r="33" spans="3:105" x14ac:dyDescent="0.3">
      <c r="C33" s="5">
        <v>30</v>
      </c>
      <c r="D33" s="101">
        <v>3.8399999999999997E-2</v>
      </c>
      <c r="E33" s="101">
        <v>5.5399999999999998E-2</v>
      </c>
      <c r="F33" s="101">
        <v>6.7400000000000002E-2</v>
      </c>
      <c r="G33" s="51"/>
      <c r="M33" s="5">
        <v>30</v>
      </c>
      <c r="N33" s="6">
        <v>4.0099999999999997E-2</v>
      </c>
      <c r="O33" s="6">
        <v>5.8000000000000003E-2</v>
      </c>
      <c r="P33" s="6">
        <v>6.9900000000000004E-2</v>
      </c>
      <c r="V33" s="5">
        <v>30</v>
      </c>
      <c r="W33" s="101">
        <v>4.2599999999999999E-2</v>
      </c>
      <c r="X33" s="101">
        <v>4.2599999999999999E-2</v>
      </c>
      <c r="Y33" s="101">
        <v>4.2599999999999999E-2</v>
      </c>
      <c r="Z33" s="101">
        <v>4.2599999999999999E-2</v>
      </c>
      <c r="AA33" s="101">
        <v>4.2599999999999999E-2</v>
      </c>
      <c r="AI33" s="5">
        <v>30</v>
      </c>
      <c r="AJ33" s="101">
        <v>2.3900000000000001E-2</v>
      </c>
      <c r="AK33" s="101">
        <v>3.6700000000000003E-2</v>
      </c>
      <c r="AL33" s="101">
        <v>5.0299999999999997E-2</v>
      </c>
      <c r="AM33" s="101">
        <v>6.4000000000000001E-2</v>
      </c>
      <c r="AN33" s="101">
        <v>7.85E-2</v>
      </c>
      <c r="AV33" s="5">
        <v>30</v>
      </c>
      <c r="AW33" s="101">
        <v>9.1200000000000003E-2</v>
      </c>
      <c r="AX33" s="101">
        <v>0.1399</v>
      </c>
      <c r="AY33" s="101">
        <v>0.17230000000000001</v>
      </c>
      <c r="AZ33" s="101">
        <v>4.2599999999999999E-2</v>
      </c>
      <c r="BL33" s="105">
        <v>41</v>
      </c>
      <c r="BM33" s="106">
        <v>0.22</v>
      </c>
      <c r="BW33" s="5">
        <v>30</v>
      </c>
      <c r="BX33" s="111">
        <v>7.3000000000000001E-3</v>
      </c>
      <c r="BY33" s="111">
        <v>1.0699999999999999E-2</v>
      </c>
      <c r="BZ33" s="111">
        <v>1.2999999999999999E-2</v>
      </c>
      <c r="CA33" s="111">
        <v>1.52E-2</v>
      </c>
      <c r="CB33" s="111">
        <v>1.7399999999999999E-2</v>
      </c>
      <c r="CK33" s="5">
        <v>30</v>
      </c>
      <c r="CL33" s="101"/>
      <c r="CM33" s="101"/>
      <c r="CN33" s="101"/>
      <c r="CO33" s="101">
        <v>4.6899999999999997E-2</v>
      </c>
      <c r="CW33" s="5">
        <v>30</v>
      </c>
      <c r="CX33" s="101"/>
      <c r="CY33" s="101">
        <v>3.6900000000000002E-2</v>
      </c>
      <c r="CZ33" s="101">
        <v>2.1899999999999999E-2</v>
      </c>
      <c r="DA33" s="51"/>
    </row>
    <row r="34" spans="3:105" x14ac:dyDescent="0.3">
      <c r="C34" s="5">
        <v>31</v>
      </c>
      <c r="D34" s="101">
        <v>3.9399999999999998E-2</v>
      </c>
      <c r="E34" s="101">
        <v>5.6899999999999999E-2</v>
      </c>
      <c r="F34" s="101">
        <v>6.9099999999999995E-2</v>
      </c>
      <c r="G34" s="51"/>
      <c r="M34" s="5">
        <v>31</v>
      </c>
      <c r="N34" s="6">
        <v>4.1099999999999998E-2</v>
      </c>
      <c r="O34" s="6">
        <v>5.9499999999999997E-2</v>
      </c>
      <c r="P34" s="6">
        <v>7.1800000000000003E-2</v>
      </c>
      <c r="V34" s="5">
        <v>31</v>
      </c>
      <c r="W34" s="101">
        <v>4.3799999999999999E-2</v>
      </c>
      <c r="X34" s="101">
        <v>4.3799999999999999E-2</v>
      </c>
      <c r="Y34" s="101">
        <v>4.3799999999999999E-2</v>
      </c>
      <c r="Z34" s="101">
        <v>4.3799999999999999E-2</v>
      </c>
      <c r="AA34" s="101">
        <v>4.3799999999999999E-2</v>
      </c>
      <c r="AI34" s="5">
        <v>31</v>
      </c>
      <c r="AJ34" s="101">
        <v>2.4500000000000001E-2</v>
      </c>
      <c r="AK34" s="101">
        <v>3.7600000000000001E-2</v>
      </c>
      <c r="AL34" s="101">
        <v>5.16E-2</v>
      </c>
      <c r="AM34" s="101">
        <v>6.5600000000000006E-2</v>
      </c>
      <c r="AN34" s="101">
        <v>8.0500000000000002E-2</v>
      </c>
      <c r="AV34" s="5">
        <v>31</v>
      </c>
      <c r="AW34" s="101">
        <v>9.3600000000000003E-2</v>
      </c>
      <c r="AX34" s="101">
        <v>0.14349999999999999</v>
      </c>
      <c r="AY34" s="101">
        <v>0.17680000000000001</v>
      </c>
      <c r="AZ34" s="101">
        <v>4.3799999999999999E-2</v>
      </c>
      <c r="BL34" s="105">
        <v>42</v>
      </c>
      <c r="BM34" s="106">
        <v>0.22420000000000001</v>
      </c>
      <c r="BW34" s="5">
        <v>31</v>
      </c>
      <c r="BX34" s="111">
        <v>7.4999999999999997E-3</v>
      </c>
      <c r="BY34" s="111">
        <v>1.0999999999999999E-2</v>
      </c>
      <c r="BZ34" s="111">
        <v>1.3299999999999999E-2</v>
      </c>
      <c r="CA34" s="111">
        <v>1.5599999999999999E-2</v>
      </c>
      <c r="CB34" s="111">
        <v>1.7899999999999999E-2</v>
      </c>
      <c r="CK34" s="5">
        <v>31</v>
      </c>
      <c r="CL34" s="101"/>
      <c r="CM34" s="101"/>
      <c r="CN34" s="101"/>
      <c r="CO34" s="101">
        <v>4.8099999999999997E-2</v>
      </c>
      <c r="CW34" s="5">
        <v>31</v>
      </c>
      <c r="CX34" s="101"/>
      <c r="CY34" s="101">
        <v>3.7000000000000005E-2</v>
      </c>
      <c r="CZ34" s="101">
        <v>2.1999999999999999E-2</v>
      </c>
      <c r="DA34" s="51"/>
    </row>
    <row r="35" spans="3:105" x14ac:dyDescent="0.3">
      <c r="C35" s="5">
        <v>32</v>
      </c>
      <c r="D35" s="101">
        <v>4.0399999999999998E-2</v>
      </c>
      <c r="E35" s="101">
        <v>5.8400000000000001E-2</v>
      </c>
      <c r="F35" s="101">
        <v>7.0999999999999994E-2</v>
      </c>
      <c r="G35" s="51"/>
      <c r="M35" s="5">
        <v>32</v>
      </c>
      <c r="N35" s="6">
        <v>4.2200000000000001E-2</v>
      </c>
      <c r="O35" s="6">
        <v>6.1100000000000002E-2</v>
      </c>
      <c r="P35" s="6">
        <v>7.3700000000000002E-2</v>
      </c>
      <c r="V35" s="5">
        <v>32</v>
      </c>
      <c r="W35" s="101">
        <v>4.4900000000000002E-2</v>
      </c>
      <c r="X35" s="101">
        <v>4.4900000000000002E-2</v>
      </c>
      <c r="Y35" s="101">
        <v>4.4900000000000002E-2</v>
      </c>
      <c r="Z35" s="101">
        <v>4.4900000000000002E-2</v>
      </c>
      <c r="AA35" s="101">
        <v>4.4900000000000002E-2</v>
      </c>
      <c r="AI35" s="5">
        <v>32</v>
      </c>
      <c r="AJ35" s="101">
        <v>2.52E-2</v>
      </c>
      <c r="AK35" s="101">
        <v>3.8699999999999998E-2</v>
      </c>
      <c r="AL35" s="101">
        <v>5.2999999999999999E-2</v>
      </c>
      <c r="AM35" s="101">
        <v>6.7400000000000002E-2</v>
      </c>
      <c r="AN35" s="101">
        <v>8.2699999999999996E-2</v>
      </c>
      <c r="AV35" s="5">
        <v>32</v>
      </c>
      <c r="AW35" s="101">
        <v>9.6199999999999994E-2</v>
      </c>
      <c r="AX35" s="101">
        <v>0.1474</v>
      </c>
      <c r="AY35" s="101">
        <v>0.18160000000000001</v>
      </c>
      <c r="AZ35" s="101">
        <v>4.4900000000000002E-2</v>
      </c>
      <c r="BL35" s="105">
        <v>43</v>
      </c>
      <c r="BM35" s="106">
        <v>0.2286</v>
      </c>
      <c r="BW35" s="5">
        <v>32</v>
      </c>
      <c r="BX35" s="111">
        <v>7.7000000000000002E-3</v>
      </c>
      <c r="BY35" s="111">
        <v>1.1299999999999999E-2</v>
      </c>
      <c r="BZ35" s="111">
        <v>1.37E-2</v>
      </c>
      <c r="CA35" s="111">
        <v>1.6E-2</v>
      </c>
      <c r="CB35" s="111">
        <v>1.83E-2</v>
      </c>
      <c r="CK35" s="5">
        <v>32</v>
      </c>
      <c r="CL35" s="101"/>
      <c r="CM35" s="101"/>
      <c r="CN35" s="101"/>
      <c r="CO35" s="101">
        <v>4.9399999999999999E-2</v>
      </c>
      <c r="CW35" s="5">
        <v>32</v>
      </c>
      <c r="CX35" s="101"/>
      <c r="CY35" s="101">
        <v>3.7100000000000001E-2</v>
      </c>
      <c r="CZ35" s="101">
        <v>2.2099999999999998E-2</v>
      </c>
      <c r="DA35" s="51"/>
    </row>
    <row r="36" spans="3:105" x14ac:dyDescent="0.3">
      <c r="C36" s="5">
        <v>33</v>
      </c>
      <c r="D36" s="101">
        <v>4.1599999999999998E-2</v>
      </c>
      <c r="E36" s="101">
        <v>0.06</v>
      </c>
      <c r="F36" s="101">
        <v>7.2999999999999995E-2</v>
      </c>
      <c r="G36" s="51"/>
      <c r="M36" s="5">
        <v>33</v>
      </c>
      <c r="N36" s="6">
        <v>4.3400000000000001E-2</v>
      </c>
      <c r="O36" s="6">
        <v>6.2799999999999995E-2</v>
      </c>
      <c r="P36" s="6">
        <v>7.5700000000000003E-2</v>
      </c>
      <c r="V36" s="5">
        <v>33</v>
      </c>
      <c r="W36" s="101">
        <v>4.6199999999999998E-2</v>
      </c>
      <c r="X36" s="101">
        <v>4.6199999999999998E-2</v>
      </c>
      <c r="Y36" s="101">
        <v>4.6199999999999998E-2</v>
      </c>
      <c r="Z36" s="101">
        <v>4.6199999999999998E-2</v>
      </c>
      <c r="AA36" s="101">
        <v>4.6199999999999998E-2</v>
      </c>
      <c r="AI36" s="5">
        <v>33</v>
      </c>
      <c r="AJ36" s="101">
        <v>2.5899999999999999E-2</v>
      </c>
      <c r="AK36" s="101">
        <v>3.9699999999999999E-2</v>
      </c>
      <c r="AL36" s="101">
        <v>5.45E-2</v>
      </c>
      <c r="AM36" s="101">
        <v>6.93E-2</v>
      </c>
      <c r="AN36" s="101">
        <v>8.5000000000000006E-2</v>
      </c>
      <c r="AV36" s="5">
        <v>33</v>
      </c>
      <c r="AW36" s="101">
        <v>9.8799999999999999E-2</v>
      </c>
      <c r="AX36" s="101">
        <v>0.1515</v>
      </c>
      <c r="AY36" s="101">
        <v>0.18659999999999999</v>
      </c>
      <c r="AZ36" s="101">
        <v>4.6199999999999998E-2</v>
      </c>
      <c r="BL36" s="105">
        <v>44</v>
      </c>
      <c r="BM36" s="106">
        <v>0.2331</v>
      </c>
      <c r="BW36" s="5">
        <v>33</v>
      </c>
      <c r="BX36" s="111">
        <v>7.9000000000000008E-3</v>
      </c>
      <c r="BY36" s="111">
        <v>1.1599999999999999E-2</v>
      </c>
      <c r="BZ36" s="111">
        <v>1.4E-2</v>
      </c>
      <c r="CA36" s="111">
        <v>1.6400000000000001E-2</v>
      </c>
      <c r="CB36" s="111">
        <v>1.8800000000000001E-2</v>
      </c>
      <c r="CK36" s="5">
        <v>33</v>
      </c>
      <c r="CL36" s="101"/>
      <c r="CM36" s="101"/>
      <c r="CN36" s="101"/>
      <c r="CO36" s="101">
        <v>5.0799999999999998E-2</v>
      </c>
      <c r="CW36" s="5">
        <v>33</v>
      </c>
      <c r="CX36" s="101"/>
      <c r="CY36" s="101">
        <v>3.7200000000000004E-2</v>
      </c>
      <c r="CZ36" s="101">
        <v>2.2199999999999998E-2</v>
      </c>
      <c r="DA36" s="51"/>
    </row>
    <row r="37" spans="3:105" x14ac:dyDescent="0.3">
      <c r="C37" s="5">
        <v>34</v>
      </c>
      <c r="D37" s="101">
        <v>4.2700000000000002E-2</v>
      </c>
      <c r="E37" s="101">
        <v>6.1699999999999998E-2</v>
      </c>
      <c r="F37" s="101">
        <v>7.4999999999999997E-2</v>
      </c>
      <c r="G37" s="51"/>
      <c r="M37" s="5">
        <v>34</v>
      </c>
      <c r="N37" s="6">
        <v>4.4600000000000001E-2</v>
      </c>
      <c r="O37" s="6">
        <v>6.4600000000000005E-2</v>
      </c>
      <c r="P37" s="6">
        <v>7.7799999999999994E-2</v>
      </c>
      <c r="V37" s="5">
        <v>34</v>
      </c>
      <c r="W37" s="101">
        <v>4.7500000000000001E-2</v>
      </c>
      <c r="X37" s="101">
        <v>4.7500000000000001E-2</v>
      </c>
      <c r="Y37" s="101">
        <v>4.7500000000000001E-2</v>
      </c>
      <c r="Z37" s="101">
        <v>4.7500000000000001E-2</v>
      </c>
      <c r="AA37" s="101">
        <v>4.7500000000000001E-2</v>
      </c>
      <c r="AI37" s="5">
        <v>34</v>
      </c>
      <c r="AJ37" s="101">
        <v>2.6599999999999999E-2</v>
      </c>
      <c r="AK37" s="101">
        <v>4.0800000000000003E-2</v>
      </c>
      <c r="AL37" s="101">
        <v>5.6000000000000001E-2</v>
      </c>
      <c r="AM37" s="101">
        <v>7.1199999999999999E-2</v>
      </c>
      <c r="AN37" s="101">
        <v>8.7300000000000003E-2</v>
      </c>
      <c r="AV37" s="5">
        <v>34</v>
      </c>
      <c r="AW37" s="101">
        <v>0.1016</v>
      </c>
      <c r="AX37" s="101">
        <v>0.15570000000000001</v>
      </c>
      <c r="AY37" s="101">
        <v>0.1918</v>
      </c>
      <c r="AZ37" s="101">
        <v>4.7500000000000001E-2</v>
      </c>
      <c r="BL37" s="105">
        <v>45</v>
      </c>
      <c r="BM37" s="106">
        <v>0.23780000000000001</v>
      </c>
      <c r="BW37" s="5">
        <v>34</v>
      </c>
      <c r="BX37" s="111">
        <v>8.2000000000000007E-3</v>
      </c>
      <c r="BY37" s="111">
        <v>1.2E-2</v>
      </c>
      <c r="BZ37" s="111">
        <v>1.44E-2</v>
      </c>
      <c r="CA37" s="111">
        <v>1.6899999999999998E-2</v>
      </c>
      <c r="CB37" s="111">
        <v>1.9400000000000001E-2</v>
      </c>
      <c r="CK37" s="5">
        <v>34</v>
      </c>
      <c r="CL37" s="101"/>
      <c r="CM37" s="101"/>
      <c r="CN37" s="101"/>
      <c r="CO37" s="101">
        <v>5.2200000000000003E-2</v>
      </c>
      <c r="CW37" s="5">
        <v>34</v>
      </c>
      <c r="CX37" s="101"/>
      <c r="CY37" s="101">
        <v>3.73E-2</v>
      </c>
      <c r="CZ37" s="101">
        <v>2.2299999999999997E-2</v>
      </c>
      <c r="DA37" s="51"/>
    </row>
    <row r="38" spans="3:105" x14ac:dyDescent="0.3">
      <c r="C38" s="5">
        <v>35</v>
      </c>
      <c r="D38" s="101">
        <v>4.3900000000000002E-2</v>
      </c>
      <c r="E38" s="101">
        <v>6.3399999999999998E-2</v>
      </c>
      <c r="F38" s="101">
        <v>7.7100000000000002E-2</v>
      </c>
      <c r="G38" s="51"/>
      <c r="M38" s="5">
        <v>35</v>
      </c>
      <c r="N38" s="6">
        <v>4.5900000000000003E-2</v>
      </c>
      <c r="O38" s="6">
        <v>6.6400000000000001E-2</v>
      </c>
      <c r="P38" s="6">
        <v>0.08</v>
      </c>
      <c r="V38" s="5">
        <v>35</v>
      </c>
      <c r="W38" s="101">
        <v>4.8800000000000003E-2</v>
      </c>
      <c r="X38" s="101">
        <v>4.8800000000000003E-2</v>
      </c>
      <c r="Y38" s="101">
        <v>4.8800000000000003E-2</v>
      </c>
      <c r="Z38" s="101">
        <v>4.8800000000000003E-2</v>
      </c>
      <c r="AA38" s="101">
        <v>4.8800000000000003E-2</v>
      </c>
      <c r="AI38" s="5">
        <v>35</v>
      </c>
      <c r="AJ38" s="101">
        <v>2.7300000000000001E-2</v>
      </c>
      <c r="AK38" s="101">
        <v>4.2000000000000003E-2</v>
      </c>
      <c r="AL38" s="101">
        <v>5.7599999999999998E-2</v>
      </c>
      <c r="AM38" s="101">
        <v>7.3200000000000001E-2</v>
      </c>
      <c r="AN38" s="101">
        <v>8.9800000000000005E-2</v>
      </c>
      <c r="AV38" s="5">
        <v>35</v>
      </c>
      <c r="AW38" s="101">
        <v>0.10440000000000001</v>
      </c>
      <c r="AX38" s="101">
        <v>0.16009999999999999</v>
      </c>
      <c r="AY38" s="101">
        <v>0.1971</v>
      </c>
      <c r="AZ38" s="101">
        <v>4.8800000000000003E-2</v>
      </c>
      <c r="BL38" s="105">
        <v>46</v>
      </c>
      <c r="BM38" s="106">
        <v>0.2427</v>
      </c>
      <c r="BW38" s="5">
        <v>35</v>
      </c>
      <c r="BX38" s="111">
        <v>8.3999999999999995E-3</v>
      </c>
      <c r="BY38" s="111">
        <v>1.23E-2</v>
      </c>
      <c r="BZ38" s="111">
        <v>1.4800000000000001E-2</v>
      </c>
      <c r="CA38" s="111">
        <v>1.7399999999999999E-2</v>
      </c>
      <c r="CB38" s="111">
        <v>1.9900000000000001E-2</v>
      </c>
      <c r="CK38" s="5">
        <v>35</v>
      </c>
      <c r="CL38" s="101"/>
      <c r="CM38" s="101"/>
      <c r="CN38" s="101"/>
      <c r="CO38" s="101">
        <v>5.3699999999999998E-2</v>
      </c>
      <c r="CW38" s="5">
        <v>35</v>
      </c>
      <c r="CX38" s="101"/>
      <c r="CY38" s="101">
        <v>3.7400000000000003E-2</v>
      </c>
      <c r="CZ38" s="101">
        <v>2.24E-2</v>
      </c>
      <c r="DA38" s="51"/>
    </row>
    <row r="39" spans="3:105" x14ac:dyDescent="0.3">
      <c r="C39" s="5">
        <v>36</v>
      </c>
      <c r="D39" s="101">
        <v>4.5199999999999997E-2</v>
      </c>
      <c r="E39" s="101">
        <v>6.5199999999999994E-2</v>
      </c>
      <c r="F39" s="101">
        <v>7.9299999999999995E-2</v>
      </c>
      <c r="G39" s="51"/>
      <c r="M39" s="5">
        <v>36</v>
      </c>
      <c r="N39" s="6">
        <v>4.7199999999999999E-2</v>
      </c>
      <c r="O39" s="6">
        <v>6.8199999999999997E-2</v>
      </c>
      <c r="P39" s="6">
        <v>8.2299999999999998E-2</v>
      </c>
      <c r="V39" s="5">
        <v>36</v>
      </c>
      <c r="W39" s="101">
        <v>5.0200000000000002E-2</v>
      </c>
      <c r="X39" s="101">
        <v>5.0200000000000002E-2</v>
      </c>
      <c r="Y39" s="101">
        <v>5.0200000000000002E-2</v>
      </c>
      <c r="Z39" s="101">
        <v>5.0200000000000002E-2</v>
      </c>
      <c r="AA39" s="101">
        <v>5.0200000000000002E-2</v>
      </c>
      <c r="AI39" s="5">
        <v>36</v>
      </c>
      <c r="AJ39" s="101">
        <v>2.81E-2</v>
      </c>
      <c r="AK39" s="101">
        <v>4.3099999999999999E-2</v>
      </c>
      <c r="AL39" s="101">
        <v>5.9200000000000003E-2</v>
      </c>
      <c r="AM39" s="101">
        <v>7.5300000000000006E-2</v>
      </c>
      <c r="AN39" s="101">
        <v>9.2299999999999993E-2</v>
      </c>
      <c r="AV39" s="5">
        <v>36</v>
      </c>
      <c r="AW39" s="101">
        <v>0.1074</v>
      </c>
      <c r="AX39" s="101">
        <v>0.1646</v>
      </c>
      <c r="AY39" s="101">
        <v>0.20269999999999999</v>
      </c>
      <c r="AZ39" s="101">
        <v>5.0200000000000002E-2</v>
      </c>
      <c r="BL39" s="105">
        <v>47</v>
      </c>
      <c r="BM39" s="106">
        <v>0.2477</v>
      </c>
      <c r="BW39" s="5">
        <v>36</v>
      </c>
      <c r="BX39" s="111">
        <v>8.6E-3</v>
      </c>
      <c r="BY39" s="111">
        <v>1.26E-2</v>
      </c>
      <c r="BZ39" s="111">
        <v>1.5299999999999999E-2</v>
      </c>
      <c r="CA39" s="111">
        <v>1.7899999999999999E-2</v>
      </c>
      <c r="CB39" s="111">
        <v>2.0500000000000001E-2</v>
      </c>
      <c r="CK39" s="5">
        <v>36</v>
      </c>
      <c r="CL39" s="101"/>
      <c r="CM39" s="101"/>
      <c r="CN39" s="101"/>
      <c r="CO39" s="101">
        <v>5.5199999999999999E-2</v>
      </c>
      <c r="CW39" s="5">
        <v>36</v>
      </c>
      <c r="CX39" s="101"/>
      <c r="CY39" s="101">
        <v>3.7499999999999999E-2</v>
      </c>
      <c r="CZ39" s="101">
        <v>2.2499999999999999E-2</v>
      </c>
      <c r="DA39" s="51"/>
    </row>
    <row r="40" spans="3:105" x14ac:dyDescent="0.3">
      <c r="C40" s="5">
        <v>37</v>
      </c>
      <c r="D40" s="101">
        <v>4.58E-2</v>
      </c>
      <c r="E40" s="101">
        <v>6.6199999999999995E-2</v>
      </c>
      <c r="F40" s="101">
        <v>8.0399999999999999E-2</v>
      </c>
      <c r="G40" s="51"/>
      <c r="V40" s="5">
        <v>37</v>
      </c>
      <c r="W40" s="101">
        <v>5.0900000000000001E-2</v>
      </c>
      <c r="X40" s="101">
        <v>5.0900000000000001E-2</v>
      </c>
      <c r="Y40" s="101">
        <v>5.0900000000000001E-2</v>
      </c>
      <c r="Z40" s="101">
        <v>5.0900000000000001E-2</v>
      </c>
      <c r="AA40" s="101">
        <v>5.0900000000000001E-2</v>
      </c>
      <c r="AI40" s="5">
        <v>37</v>
      </c>
      <c r="AJ40" s="101">
        <v>2.8500000000000001E-2</v>
      </c>
      <c r="AK40" s="101">
        <v>4.3799999999999999E-2</v>
      </c>
      <c r="AL40" s="101">
        <v>6.0100000000000001E-2</v>
      </c>
      <c r="AM40" s="101">
        <v>7.6300000000000007E-2</v>
      </c>
      <c r="AN40" s="101">
        <v>9.3600000000000003E-2</v>
      </c>
      <c r="AV40" s="5">
        <v>37</v>
      </c>
      <c r="AW40" s="101">
        <v>0.1089</v>
      </c>
      <c r="AX40" s="101">
        <v>0.16689999999999999</v>
      </c>
      <c r="AY40" s="101">
        <v>0.2056</v>
      </c>
      <c r="AZ40" s="101">
        <v>5.0900000000000001E-2</v>
      </c>
      <c r="BL40" s="105">
        <v>48</v>
      </c>
      <c r="BM40" s="106">
        <v>0.25280000000000002</v>
      </c>
      <c r="BW40" s="5">
        <v>37</v>
      </c>
      <c r="BX40" s="111">
        <v>8.8000000000000005E-3</v>
      </c>
      <c r="BY40" s="111">
        <v>1.2800000000000001E-2</v>
      </c>
      <c r="BZ40" s="111">
        <v>1.55E-2</v>
      </c>
      <c r="CA40" s="111">
        <v>1.8100000000000002E-2</v>
      </c>
      <c r="CB40" s="111">
        <v>2.0799999999999999E-2</v>
      </c>
      <c r="CK40" s="5">
        <v>37</v>
      </c>
      <c r="CL40" s="101"/>
      <c r="CM40" s="101"/>
      <c r="CN40" s="101"/>
      <c r="CO40" s="101">
        <v>5.6000000000000001E-2</v>
      </c>
      <c r="CW40" s="5">
        <v>37</v>
      </c>
      <c r="CX40" s="101"/>
      <c r="CY40" s="101">
        <v>3.7600000000000001E-2</v>
      </c>
      <c r="CZ40" s="101">
        <v>2.2599999999999999E-2</v>
      </c>
      <c r="DA40" s="51"/>
    </row>
    <row r="41" spans="3:105" x14ac:dyDescent="0.3">
      <c r="C41" s="5">
        <v>38</v>
      </c>
      <c r="D41" s="101">
        <v>4.65E-2</v>
      </c>
      <c r="E41" s="101">
        <v>6.7199999999999996E-2</v>
      </c>
      <c r="F41" s="101">
        <v>8.1699999999999995E-2</v>
      </c>
      <c r="G41" s="51"/>
      <c r="V41" s="5">
        <v>38</v>
      </c>
      <c r="W41" s="101">
        <v>5.1700000000000003E-2</v>
      </c>
      <c r="X41" s="101">
        <v>5.1700000000000003E-2</v>
      </c>
      <c r="Y41" s="101">
        <v>5.1700000000000003E-2</v>
      </c>
      <c r="Z41" s="101">
        <v>5.1700000000000003E-2</v>
      </c>
      <c r="AA41" s="101">
        <v>5.1700000000000003E-2</v>
      </c>
      <c r="AI41" s="5">
        <v>38</v>
      </c>
      <c r="AJ41" s="101">
        <v>2.8899999999999999E-2</v>
      </c>
      <c r="AK41" s="101">
        <v>4.4499999999999998E-2</v>
      </c>
      <c r="AL41" s="101">
        <v>6.0999999999999999E-2</v>
      </c>
      <c r="AM41" s="101">
        <v>7.7499999999999999E-2</v>
      </c>
      <c r="AN41" s="101">
        <v>9.5100000000000004E-2</v>
      </c>
      <c r="AV41" s="5">
        <v>38</v>
      </c>
      <c r="AW41" s="101">
        <v>0.1106</v>
      </c>
      <c r="AX41" s="101">
        <v>0.16950000000000001</v>
      </c>
      <c r="AY41" s="101">
        <v>0.20880000000000001</v>
      </c>
      <c r="AZ41" s="101">
        <v>5.1700000000000003E-2</v>
      </c>
      <c r="BL41" s="105">
        <v>49</v>
      </c>
      <c r="BM41" s="106">
        <v>0.25600000000000001</v>
      </c>
      <c r="BW41" s="5">
        <v>38</v>
      </c>
      <c r="BX41" s="111">
        <v>8.8999999999999999E-3</v>
      </c>
      <c r="BY41" s="111">
        <v>1.2999999999999999E-2</v>
      </c>
      <c r="BZ41" s="111">
        <v>1.5699999999999999E-2</v>
      </c>
      <c r="CA41" s="111">
        <v>1.84E-2</v>
      </c>
      <c r="CB41" s="111">
        <v>2.1100000000000001E-2</v>
      </c>
      <c r="CK41" s="5">
        <v>38</v>
      </c>
      <c r="CL41" s="101"/>
      <c r="CM41" s="101"/>
      <c r="CN41" s="101"/>
      <c r="CO41" s="101">
        <v>5.6899999999999999E-2</v>
      </c>
      <c r="CW41" s="5">
        <v>38</v>
      </c>
      <c r="CX41" s="101"/>
      <c r="CY41" s="101">
        <v>3.7700000000000004E-2</v>
      </c>
      <c r="CZ41" s="101">
        <v>2.2699999999999998E-2</v>
      </c>
      <c r="DA41" s="51"/>
    </row>
    <row r="42" spans="3:105" x14ac:dyDescent="0.3">
      <c r="C42" s="5">
        <v>39</v>
      </c>
      <c r="D42" s="101">
        <v>4.7300000000000002E-2</v>
      </c>
      <c r="E42" s="101">
        <v>6.83E-2</v>
      </c>
      <c r="F42" s="101">
        <v>8.3000000000000004E-2</v>
      </c>
      <c r="G42" s="51"/>
      <c r="V42" s="5">
        <v>39</v>
      </c>
      <c r="W42" s="101">
        <v>5.2600000000000001E-2</v>
      </c>
      <c r="X42" s="101">
        <v>5.2600000000000001E-2</v>
      </c>
      <c r="Y42" s="101">
        <v>5.2600000000000001E-2</v>
      </c>
      <c r="Z42" s="101">
        <v>5.2600000000000001E-2</v>
      </c>
      <c r="AA42" s="101">
        <v>5.2600000000000001E-2</v>
      </c>
      <c r="AI42" s="5">
        <v>39</v>
      </c>
      <c r="AJ42" s="101">
        <v>2.9399999999999999E-2</v>
      </c>
      <c r="AK42" s="101">
        <v>4.5199999999999997E-2</v>
      </c>
      <c r="AL42" s="101">
        <v>6.2E-2</v>
      </c>
      <c r="AM42" s="101">
        <v>7.8799999999999995E-2</v>
      </c>
      <c r="AN42" s="101">
        <v>9.6699999999999994E-2</v>
      </c>
      <c r="AV42" s="5">
        <v>39</v>
      </c>
      <c r="AW42" s="101">
        <v>0.1125</v>
      </c>
      <c r="AX42" s="101">
        <v>0.1724</v>
      </c>
      <c r="AY42" s="101">
        <v>0.21229999999999999</v>
      </c>
      <c r="AZ42" s="101">
        <v>5.2600000000000001E-2</v>
      </c>
      <c r="BL42" s="105">
        <v>50</v>
      </c>
      <c r="BM42" s="106">
        <v>0.25940000000000002</v>
      </c>
      <c r="BW42" s="5">
        <v>39</v>
      </c>
      <c r="BX42" s="111">
        <v>8.9999999999999993E-3</v>
      </c>
      <c r="BY42" s="111">
        <v>1.32E-2</v>
      </c>
      <c r="BZ42" s="111">
        <v>1.6E-2</v>
      </c>
      <c r="CA42" s="111">
        <v>1.8700000000000001E-2</v>
      </c>
      <c r="CB42" s="111">
        <v>2.1399999999999999E-2</v>
      </c>
      <c r="CK42" s="5">
        <v>39</v>
      </c>
      <c r="CL42" s="101"/>
      <c r="CM42" s="101"/>
      <c r="CN42" s="101"/>
      <c r="CO42" s="101">
        <v>5.7799999999999997E-2</v>
      </c>
      <c r="CW42" s="5">
        <v>39</v>
      </c>
      <c r="CX42" s="101"/>
      <c r="CY42" s="101">
        <v>3.78E-2</v>
      </c>
      <c r="CZ42" s="101">
        <v>2.2799999999999997E-2</v>
      </c>
      <c r="DA42" s="51"/>
    </row>
    <row r="43" spans="3:105" x14ac:dyDescent="0.3">
      <c r="C43" s="5">
        <v>40</v>
      </c>
      <c r="D43" s="101">
        <v>4.8099999999999997E-2</v>
      </c>
      <c r="E43" s="101">
        <v>6.9500000000000006E-2</v>
      </c>
      <c r="F43" s="101">
        <v>8.4500000000000006E-2</v>
      </c>
      <c r="G43" s="51"/>
      <c r="V43" s="5">
        <v>40</v>
      </c>
      <c r="W43" s="101">
        <v>5.3499999999999999E-2</v>
      </c>
      <c r="X43" s="101">
        <v>5.3499999999999999E-2</v>
      </c>
      <c r="Y43" s="101">
        <v>5.3499999999999999E-2</v>
      </c>
      <c r="Z43" s="101">
        <v>5.3499999999999999E-2</v>
      </c>
      <c r="AA43" s="101">
        <v>5.3499999999999999E-2</v>
      </c>
      <c r="AI43" s="5">
        <v>40</v>
      </c>
      <c r="AJ43" s="101">
        <v>2.9899999999999999E-2</v>
      </c>
      <c r="AK43" s="101">
        <v>4.5999999999999999E-2</v>
      </c>
      <c r="AL43" s="101">
        <v>6.3100000000000003E-2</v>
      </c>
      <c r="AM43" s="101">
        <v>8.0199999999999994E-2</v>
      </c>
      <c r="AN43" s="101">
        <v>9.8400000000000001E-2</v>
      </c>
      <c r="AV43" s="5">
        <v>40</v>
      </c>
      <c r="AW43" s="101">
        <v>0.1144</v>
      </c>
      <c r="AX43" s="101">
        <v>0.1754</v>
      </c>
      <c r="AY43" s="101">
        <v>0.21609999999999999</v>
      </c>
      <c r="AZ43" s="101">
        <v>5.3499999999999999E-2</v>
      </c>
      <c r="BL43" s="105">
        <v>51</v>
      </c>
      <c r="BM43" s="106">
        <v>0.26300000000000001</v>
      </c>
      <c r="BW43" s="5">
        <v>40</v>
      </c>
      <c r="BX43" s="111">
        <v>9.1999999999999998E-3</v>
      </c>
      <c r="BY43" s="111">
        <v>1.35E-2</v>
      </c>
      <c r="BZ43" s="111">
        <v>1.6299999999999999E-2</v>
      </c>
      <c r="CA43" s="111">
        <v>1.9E-2</v>
      </c>
      <c r="CB43" s="111">
        <v>2.18E-2</v>
      </c>
      <c r="CK43" s="5">
        <v>40</v>
      </c>
      <c r="CL43" s="101"/>
      <c r="CM43" s="101"/>
      <c r="CN43" s="101"/>
      <c r="CO43" s="101">
        <v>5.8799999999999998E-2</v>
      </c>
      <c r="CW43" s="5">
        <v>40</v>
      </c>
      <c r="CX43" s="101"/>
      <c r="CY43" s="101">
        <v>3.7900000000000003E-2</v>
      </c>
      <c r="CZ43" s="101">
        <v>2.2899999999999997E-2</v>
      </c>
      <c r="DA43" s="51"/>
    </row>
    <row r="44" spans="3:105" x14ac:dyDescent="0.3">
      <c r="C44" s="5">
        <v>41</v>
      </c>
      <c r="D44" s="101">
        <v>4.9000000000000002E-2</v>
      </c>
      <c r="E44" s="101">
        <v>7.0800000000000002E-2</v>
      </c>
      <c r="F44" s="101">
        <v>8.5999999999999993E-2</v>
      </c>
      <c r="G44" s="51"/>
      <c r="V44" s="5">
        <v>41</v>
      </c>
      <c r="W44" s="101">
        <v>5.45E-2</v>
      </c>
      <c r="X44" s="101">
        <v>5.45E-2</v>
      </c>
      <c r="Y44" s="101">
        <v>5.45E-2</v>
      </c>
      <c r="Z44" s="101">
        <v>5.45E-2</v>
      </c>
      <c r="AA44" s="101">
        <v>5.45E-2</v>
      </c>
      <c r="AI44" s="5">
        <v>41</v>
      </c>
      <c r="AJ44" s="101">
        <v>3.0499999999999999E-2</v>
      </c>
      <c r="AK44" s="101">
        <v>4.6800000000000001E-2</v>
      </c>
      <c r="AL44" s="101">
        <v>6.4299999999999996E-2</v>
      </c>
      <c r="AM44" s="101">
        <v>8.1699999999999995E-2</v>
      </c>
      <c r="AN44" s="101">
        <v>0.1002</v>
      </c>
      <c r="AV44" s="5">
        <v>41</v>
      </c>
      <c r="AW44" s="101">
        <v>0.11650000000000001</v>
      </c>
      <c r="AX44" s="101">
        <v>0.17860000000000001</v>
      </c>
      <c r="AY44" s="101">
        <v>0.22</v>
      </c>
      <c r="AZ44" s="101">
        <v>5.45E-2</v>
      </c>
      <c r="BL44" s="105">
        <v>52</v>
      </c>
      <c r="BM44" s="106">
        <v>0.26669999999999999</v>
      </c>
      <c r="BW44" s="5">
        <v>41</v>
      </c>
      <c r="BX44" s="111">
        <v>9.4000000000000004E-3</v>
      </c>
      <c r="BY44" s="111">
        <v>1.37E-2</v>
      </c>
      <c r="BZ44" s="111">
        <v>1.66E-2</v>
      </c>
      <c r="CA44" s="111">
        <v>1.9400000000000001E-2</v>
      </c>
      <c r="CB44" s="111">
        <v>2.2200000000000001E-2</v>
      </c>
      <c r="CK44" s="5">
        <v>41</v>
      </c>
      <c r="CL44" s="101"/>
      <c r="CM44" s="101"/>
      <c r="CN44" s="101"/>
      <c r="CO44" s="101">
        <v>5.9900000000000002E-2</v>
      </c>
      <c r="CW44" s="5">
        <v>41</v>
      </c>
      <c r="CX44" s="101"/>
      <c r="CY44" s="101">
        <v>3.7999999999999999E-2</v>
      </c>
      <c r="CZ44" s="101">
        <v>2.3E-2</v>
      </c>
      <c r="DA44" s="51"/>
    </row>
    <row r="45" spans="3:105" x14ac:dyDescent="0.3">
      <c r="C45" s="5">
        <v>42</v>
      </c>
      <c r="D45" s="101">
        <v>4.99E-2</v>
      </c>
      <c r="E45" s="101">
        <v>7.2099999999999997E-2</v>
      </c>
      <c r="F45" s="101">
        <v>8.77E-2</v>
      </c>
      <c r="G45" s="51"/>
      <c r="V45" s="5">
        <v>42</v>
      </c>
      <c r="W45" s="101">
        <v>5.5500000000000001E-2</v>
      </c>
      <c r="X45" s="101">
        <v>5.5500000000000001E-2</v>
      </c>
      <c r="Y45" s="101">
        <v>5.5500000000000001E-2</v>
      </c>
      <c r="Z45" s="101">
        <v>5.5500000000000001E-2</v>
      </c>
      <c r="AA45" s="101">
        <v>5.5500000000000001E-2</v>
      </c>
      <c r="AI45" s="5">
        <v>42</v>
      </c>
      <c r="AJ45" s="101">
        <v>3.1099999999999999E-2</v>
      </c>
      <c r="AK45" s="101">
        <v>4.7699999999999999E-2</v>
      </c>
      <c r="AL45" s="101">
        <v>6.5500000000000003E-2</v>
      </c>
      <c r="AM45" s="101">
        <v>8.3199999999999996E-2</v>
      </c>
      <c r="AN45" s="101">
        <v>0.1021</v>
      </c>
      <c r="AV45" s="5">
        <v>42</v>
      </c>
      <c r="AW45" s="101">
        <v>0.1188</v>
      </c>
      <c r="AX45" s="101">
        <v>0.182</v>
      </c>
      <c r="AY45" s="101">
        <v>0.22420000000000001</v>
      </c>
      <c r="AZ45" s="101">
        <v>5.5500000000000001E-2</v>
      </c>
      <c r="BL45" s="105">
        <v>53</v>
      </c>
      <c r="BM45" s="106">
        <v>0.2707</v>
      </c>
      <c r="BW45" s="5">
        <v>42</v>
      </c>
      <c r="BX45" s="111">
        <v>9.4999999999999998E-3</v>
      </c>
      <c r="BY45" s="111">
        <v>1.4E-2</v>
      </c>
      <c r="BZ45" s="111">
        <v>1.6899999999999998E-2</v>
      </c>
      <c r="CA45" s="111">
        <v>1.9800000000000002E-2</v>
      </c>
      <c r="CB45" s="111">
        <v>2.2599999999999999E-2</v>
      </c>
      <c r="CK45" s="5">
        <v>42</v>
      </c>
      <c r="CL45" s="101"/>
      <c r="CM45" s="101"/>
      <c r="CN45" s="101"/>
      <c r="CO45" s="101">
        <v>6.0999999999999999E-2</v>
      </c>
      <c r="CW45" s="5">
        <v>42</v>
      </c>
      <c r="CX45" s="101"/>
      <c r="CY45" s="101">
        <v>3.8100000000000002E-2</v>
      </c>
      <c r="CZ45" s="101">
        <v>2.3099999999999999E-2</v>
      </c>
      <c r="DA45" s="51"/>
    </row>
    <row r="46" spans="3:105" x14ac:dyDescent="0.3">
      <c r="C46" s="5">
        <v>43</v>
      </c>
      <c r="D46" s="101">
        <v>5.0900000000000001E-2</v>
      </c>
      <c r="E46" s="101">
        <v>7.3499999999999996E-2</v>
      </c>
      <c r="F46" s="101">
        <v>8.9399999999999993E-2</v>
      </c>
      <c r="G46" s="51"/>
      <c r="V46" s="5">
        <v>43</v>
      </c>
      <c r="W46" s="101">
        <v>5.6599999999999998E-2</v>
      </c>
      <c r="X46" s="101">
        <v>5.6599999999999998E-2</v>
      </c>
      <c r="Y46" s="101">
        <v>5.6599999999999998E-2</v>
      </c>
      <c r="Z46" s="101">
        <v>5.6599999999999998E-2</v>
      </c>
      <c r="AA46" s="101">
        <v>5.6599999999999998E-2</v>
      </c>
      <c r="AI46" s="5">
        <v>43</v>
      </c>
      <c r="AJ46" s="101">
        <v>3.1699999999999999E-2</v>
      </c>
      <c r="AK46" s="101">
        <v>4.87E-2</v>
      </c>
      <c r="AL46" s="101">
        <v>6.6799999999999998E-2</v>
      </c>
      <c r="AM46" s="101">
        <v>8.4900000000000003E-2</v>
      </c>
      <c r="AN46" s="101">
        <v>0.1041</v>
      </c>
      <c r="AV46" s="5">
        <v>43</v>
      </c>
      <c r="AW46" s="101">
        <v>0.1211</v>
      </c>
      <c r="AX46" s="101">
        <v>0.18559999999999999</v>
      </c>
      <c r="AY46" s="101">
        <v>0.2286</v>
      </c>
      <c r="AZ46" s="101">
        <v>5.6599999999999998E-2</v>
      </c>
      <c r="BL46" s="105">
        <v>54</v>
      </c>
      <c r="BM46" s="106">
        <v>0.2747</v>
      </c>
      <c r="BW46" s="5">
        <v>43</v>
      </c>
      <c r="BX46" s="111">
        <v>9.7000000000000003E-3</v>
      </c>
      <c r="BY46" s="111">
        <v>1.43E-2</v>
      </c>
      <c r="BZ46" s="111">
        <v>1.72E-2</v>
      </c>
      <c r="CA46" s="111">
        <v>2.01E-2</v>
      </c>
      <c r="CB46" s="111">
        <v>2.3099999999999999E-2</v>
      </c>
      <c r="CK46" s="5">
        <v>43</v>
      </c>
      <c r="CL46" s="101"/>
      <c r="CM46" s="101"/>
      <c r="CN46" s="101"/>
      <c r="CO46" s="101">
        <v>6.2199999999999998E-2</v>
      </c>
      <c r="CW46" s="5">
        <v>43</v>
      </c>
      <c r="CX46" s="101"/>
      <c r="CY46" s="101">
        <v>3.8200000000000005E-2</v>
      </c>
      <c r="CZ46" s="101">
        <v>2.3199999999999998E-2</v>
      </c>
      <c r="DA46" s="51"/>
    </row>
    <row r="47" spans="3:105" x14ac:dyDescent="0.3">
      <c r="C47" s="5">
        <v>44</v>
      </c>
      <c r="D47" s="101">
        <v>5.1900000000000002E-2</v>
      </c>
      <c r="E47" s="101">
        <v>7.4999999999999997E-2</v>
      </c>
      <c r="F47" s="101">
        <v>9.1200000000000003E-2</v>
      </c>
      <c r="G47" s="51"/>
      <c r="V47" s="5">
        <v>44</v>
      </c>
      <c r="W47" s="101">
        <v>5.7700000000000001E-2</v>
      </c>
      <c r="X47" s="101">
        <v>5.7700000000000001E-2</v>
      </c>
      <c r="Y47" s="101">
        <v>5.7700000000000001E-2</v>
      </c>
      <c r="Z47" s="101">
        <v>5.7700000000000001E-2</v>
      </c>
      <c r="AA47" s="101">
        <v>5.7700000000000001E-2</v>
      </c>
      <c r="AI47" s="5">
        <v>44</v>
      </c>
      <c r="AJ47" s="101">
        <v>3.2300000000000002E-2</v>
      </c>
      <c r="AK47" s="101">
        <v>4.9599999999999998E-2</v>
      </c>
      <c r="AL47" s="101">
        <v>6.8099999999999994E-2</v>
      </c>
      <c r="AM47" s="101">
        <v>8.6599999999999996E-2</v>
      </c>
      <c r="AN47" s="101">
        <v>0.1062</v>
      </c>
      <c r="AV47" s="5">
        <v>44</v>
      </c>
      <c r="AW47" s="101">
        <v>0.1235</v>
      </c>
      <c r="AX47" s="101">
        <v>0.1893</v>
      </c>
      <c r="AY47" s="101">
        <v>0.2331</v>
      </c>
      <c r="AZ47" s="101">
        <v>5.7700000000000001E-2</v>
      </c>
      <c r="BL47" s="105">
        <v>55</v>
      </c>
      <c r="BM47" s="106">
        <v>0.27900000000000003</v>
      </c>
      <c r="BW47" s="5">
        <v>44</v>
      </c>
      <c r="BX47" s="111">
        <v>9.9000000000000008E-3</v>
      </c>
      <c r="BY47" s="111">
        <v>1.4500000000000001E-2</v>
      </c>
      <c r="BZ47" s="111">
        <v>1.7500000000000002E-2</v>
      </c>
      <c r="CA47" s="111">
        <v>2.0500000000000001E-2</v>
      </c>
      <c r="CB47" s="111">
        <v>2.35E-2</v>
      </c>
      <c r="CK47" s="5">
        <v>44</v>
      </c>
      <c r="CL47" s="101"/>
      <c r="CM47" s="101"/>
      <c r="CN47" s="101"/>
      <c r="CO47" s="101">
        <v>6.3500000000000001E-2</v>
      </c>
      <c r="CW47" s="5">
        <v>44</v>
      </c>
      <c r="CX47" s="101"/>
      <c r="CY47" s="101">
        <v>3.8300000000000001E-2</v>
      </c>
      <c r="CZ47" s="101">
        <v>2.3299999999999998E-2</v>
      </c>
      <c r="DA47" s="51"/>
    </row>
    <row r="48" spans="3:105" x14ac:dyDescent="0.3">
      <c r="C48" s="5">
        <v>45</v>
      </c>
      <c r="D48" s="101">
        <v>5.2999999999999999E-2</v>
      </c>
      <c r="E48" s="101">
        <v>7.6499999999999999E-2</v>
      </c>
      <c r="F48" s="101">
        <v>9.2999999999999999E-2</v>
      </c>
      <c r="G48" s="51"/>
      <c r="V48" s="5">
        <v>45</v>
      </c>
      <c r="W48" s="101">
        <v>5.8900000000000001E-2</v>
      </c>
      <c r="X48" s="101">
        <v>5.8900000000000001E-2</v>
      </c>
      <c r="Y48" s="101">
        <v>5.8900000000000001E-2</v>
      </c>
      <c r="Z48" s="101">
        <v>5.8900000000000001E-2</v>
      </c>
      <c r="AA48" s="101">
        <v>5.8900000000000001E-2</v>
      </c>
      <c r="AI48" s="5">
        <v>45</v>
      </c>
      <c r="AJ48" s="101">
        <v>3.3000000000000002E-2</v>
      </c>
      <c r="AK48" s="101">
        <v>5.0599999999999999E-2</v>
      </c>
      <c r="AL48" s="101">
        <v>6.9500000000000006E-2</v>
      </c>
      <c r="AM48" s="101">
        <v>8.8300000000000003E-2</v>
      </c>
      <c r="AN48" s="101">
        <v>0.10829999999999999</v>
      </c>
      <c r="AV48" s="5">
        <v>45</v>
      </c>
      <c r="AW48" s="101">
        <v>0.126</v>
      </c>
      <c r="AX48" s="101">
        <v>0.19309999999999999</v>
      </c>
      <c r="AY48" s="101">
        <v>0.23780000000000001</v>
      </c>
      <c r="AZ48" s="101">
        <v>5.8900000000000001E-2</v>
      </c>
      <c r="BL48" s="105">
        <v>56</v>
      </c>
      <c r="BM48" s="106">
        <v>0.28339999999999999</v>
      </c>
      <c r="BW48" s="5">
        <v>45</v>
      </c>
      <c r="BX48" s="111">
        <v>1.01E-2</v>
      </c>
      <c r="BY48" s="111">
        <v>1.4800000000000001E-2</v>
      </c>
      <c r="BZ48" s="111">
        <v>1.7899999999999999E-2</v>
      </c>
      <c r="CA48" s="111">
        <v>2.1000000000000001E-2</v>
      </c>
      <c r="CB48" s="111">
        <v>2.4E-2</v>
      </c>
      <c r="CK48" s="5">
        <v>45</v>
      </c>
      <c r="CL48" s="101"/>
      <c r="CM48" s="101"/>
      <c r="CN48" s="101"/>
      <c r="CO48" s="101">
        <v>6.4799999999999996E-2</v>
      </c>
      <c r="CW48" s="5">
        <v>45</v>
      </c>
      <c r="CX48" s="101"/>
      <c r="CY48" s="101">
        <v>3.8400000000000004E-2</v>
      </c>
      <c r="CZ48" s="101">
        <v>2.3399999999999997E-2</v>
      </c>
      <c r="DA48" s="51"/>
    </row>
    <row r="49" spans="3:105" x14ac:dyDescent="0.3">
      <c r="C49" s="5">
        <v>46</v>
      </c>
      <c r="D49" s="101">
        <v>5.4100000000000002E-2</v>
      </c>
      <c r="E49" s="101">
        <v>7.8100000000000003E-2</v>
      </c>
      <c r="F49" s="101">
        <v>9.4899999999999998E-2</v>
      </c>
      <c r="G49" s="51"/>
      <c r="V49" s="5">
        <v>46</v>
      </c>
      <c r="W49" s="101">
        <v>6.0100000000000001E-2</v>
      </c>
      <c r="X49" s="101">
        <v>6.0100000000000001E-2</v>
      </c>
      <c r="Y49" s="101">
        <v>6.0100000000000001E-2</v>
      </c>
      <c r="Z49" s="101">
        <v>6.0100000000000001E-2</v>
      </c>
      <c r="AA49" s="101">
        <v>6.0100000000000001E-2</v>
      </c>
      <c r="AI49" s="5">
        <v>46</v>
      </c>
      <c r="AJ49" s="101">
        <v>3.3599999999999998E-2</v>
      </c>
      <c r="AK49" s="101">
        <v>5.1700000000000003E-2</v>
      </c>
      <c r="AL49" s="101">
        <v>7.0900000000000005E-2</v>
      </c>
      <c r="AM49" s="101">
        <v>9.01E-2</v>
      </c>
      <c r="AN49" s="101">
        <v>0.1105</v>
      </c>
      <c r="AV49" s="5">
        <v>46</v>
      </c>
      <c r="AW49" s="101">
        <v>0.12859999999999999</v>
      </c>
      <c r="AX49" s="101">
        <v>0.19700000000000001</v>
      </c>
      <c r="AY49" s="101">
        <v>0.2427</v>
      </c>
      <c r="AZ49" s="101">
        <v>6.0100000000000001E-2</v>
      </c>
      <c r="BL49" s="105">
        <v>57</v>
      </c>
      <c r="BM49" s="106">
        <v>0.28789999999999999</v>
      </c>
      <c r="BW49" s="5">
        <v>46</v>
      </c>
      <c r="BX49" s="111">
        <v>1.03E-2</v>
      </c>
      <c r="BY49" s="111">
        <v>1.5100000000000001E-2</v>
      </c>
      <c r="BZ49" s="111">
        <v>1.83E-2</v>
      </c>
      <c r="CA49" s="111">
        <v>2.1399999999999999E-2</v>
      </c>
      <c r="CB49" s="111">
        <v>2.4500000000000001E-2</v>
      </c>
      <c r="CK49" s="5">
        <v>46</v>
      </c>
      <c r="CL49" s="101"/>
      <c r="CM49" s="101"/>
      <c r="CN49" s="101"/>
      <c r="CO49" s="101">
        <v>6.6100000000000006E-2</v>
      </c>
      <c r="CW49" s="5">
        <v>46</v>
      </c>
      <c r="CX49" s="101"/>
      <c r="CY49" s="101">
        <v>3.85E-2</v>
      </c>
      <c r="CZ49" s="101">
        <v>2.3599999999999999E-2</v>
      </c>
      <c r="DA49" s="51"/>
    </row>
    <row r="50" spans="3:105" x14ac:dyDescent="0.3">
      <c r="C50" s="5">
        <v>47</v>
      </c>
      <c r="D50" s="101">
        <v>5.5199999999999999E-2</v>
      </c>
      <c r="E50" s="101">
        <v>7.9699999999999993E-2</v>
      </c>
      <c r="F50" s="101">
        <v>9.69E-2</v>
      </c>
      <c r="G50" s="51"/>
      <c r="V50" s="5">
        <v>47</v>
      </c>
      <c r="W50" s="101">
        <v>6.13E-2</v>
      </c>
      <c r="X50" s="101">
        <v>6.13E-2</v>
      </c>
      <c r="Y50" s="101">
        <v>6.13E-2</v>
      </c>
      <c r="Z50" s="101">
        <v>6.13E-2</v>
      </c>
      <c r="AA50" s="101">
        <v>6.13E-2</v>
      </c>
      <c r="AI50" s="5">
        <v>47</v>
      </c>
      <c r="AJ50" s="101">
        <v>3.4299999999999997E-2</v>
      </c>
      <c r="AK50" s="101">
        <v>5.2699999999999997E-2</v>
      </c>
      <c r="AL50" s="101">
        <v>7.2300000000000003E-2</v>
      </c>
      <c r="AM50" s="101">
        <v>9.1999999999999998E-2</v>
      </c>
      <c r="AN50" s="101">
        <v>0.1128</v>
      </c>
      <c r="AV50" s="5">
        <v>47</v>
      </c>
      <c r="AW50" s="101">
        <v>0.13120000000000001</v>
      </c>
      <c r="AX50" s="101">
        <v>0.2011</v>
      </c>
      <c r="AY50" s="101">
        <v>0.2477</v>
      </c>
      <c r="AZ50" s="101">
        <v>6.13E-2</v>
      </c>
      <c r="BL50" s="105">
        <v>58</v>
      </c>
      <c r="BM50" s="106">
        <v>0.29249999999999998</v>
      </c>
      <c r="BW50" s="5">
        <v>47</v>
      </c>
      <c r="BX50" s="111">
        <v>1.0500000000000001E-2</v>
      </c>
      <c r="BY50" s="111">
        <v>1.55E-2</v>
      </c>
      <c r="BZ50" s="111">
        <v>1.8599999999999998E-2</v>
      </c>
      <c r="CA50" s="111">
        <v>2.18E-2</v>
      </c>
      <c r="CB50" s="111">
        <v>2.5000000000000001E-2</v>
      </c>
      <c r="CK50" s="5">
        <v>47</v>
      </c>
      <c r="CL50" s="101"/>
      <c r="CM50" s="101"/>
      <c r="CN50" s="101"/>
      <c r="CO50" s="101">
        <v>6.7400000000000002E-2</v>
      </c>
      <c r="CW50" s="5">
        <v>47</v>
      </c>
      <c r="CX50" s="101"/>
      <c r="CY50" s="101">
        <v>3.8600000000000002E-2</v>
      </c>
      <c r="CZ50" s="101">
        <v>2.3699999999999999E-2</v>
      </c>
      <c r="DA50" s="51"/>
    </row>
    <row r="51" spans="3:105" x14ac:dyDescent="0.3">
      <c r="C51" s="5">
        <v>48</v>
      </c>
      <c r="D51" s="101">
        <v>5.6300000000000003E-2</v>
      </c>
      <c r="E51" s="101">
        <v>8.14E-2</v>
      </c>
      <c r="F51" s="101">
        <v>9.8900000000000002E-2</v>
      </c>
      <c r="G51" s="51"/>
      <c r="V51" s="5">
        <v>48</v>
      </c>
      <c r="W51" s="101">
        <v>6.2600000000000003E-2</v>
      </c>
      <c r="X51" s="101">
        <v>6.2600000000000003E-2</v>
      </c>
      <c r="Y51" s="101">
        <v>6.2600000000000003E-2</v>
      </c>
      <c r="Z51" s="101">
        <v>6.2600000000000003E-2</v>
      </c>
      <c r="AA51" s="101">
        <v>6.2600000000000003E-2</v>
      </c>
      <c r="AI51" s="5">
        <v>48</v>
      </c>
      <c r="AJ51" s="101">
        <v>3.5000000000000003E-2</v>
      </c>
      <c r="AK51" s="101">
        <v>5.3800000000000001E-2</v>
      </c>
      <c r="AL51" s="101">
        <v>7.3800000000000004E-2</v>
      </c>
      <c r="AM51" s="101">
        <v>9.3899999999999997E-2</v>
      </c>
      <c r="AN51" s="101">
        <v>0.11509999999999999</v>
      </c>
      <c r="AV51" s="5">
        <v>48</v>
      </c>
      <c r="AW51" s="101">
        <v>0.13389999999999999</v>
      </c>
      <c r="AX51" s="101">
        <v>0.20530000000000001</v>
      </c>
      <c r="AY51" s="101">
        <v>0.25280000000000002</v>
      </c>
      <c r="AZ51" s="101">
        <v>6.2600000000000003E-2</v>
      </c>
      <c r="BL51" s="105">
        <v>59</v>
      </c>
      <c r="BM51" s="106">
        <v>0.29720000000000002</v>
      </c>
      <c r="BW51" s="5">
        <v>48</v>
      </c>
      <c r="BX51" s="111">
        <v>1.0800000000000001E-2</v>
      </c>
      <c r="BY51" s="111">
        <v>1.5800000000000002E-2</v>
      </c>
      <c r="BZ51" s="111">
        <v>1.9E-2</v>
      </c>
      <c r="CA51" s="111">
        <v>2.23E-2</v>
      </c>
      <c r="CB51" s="111">
        <v>2.5499999999999998E-2</v>
      </c>
      <c r="CK51" s="5">
        <v>48</v>
      </c>
      <c r="CL51" s="101"/>
      <c r="CM51" s="101"/>
      <c r="CN51" s="101"/>
      <c r="CO51" s="101">
        <v>6.88E-2</v>
      </c>
      <c r="CW51" s="5">
        <v>48</v>
      </c>
      <c r="CX51" s="101"/>
      <c r="CY51" s="101">
        <v>3.8700000000000005E-2</v>
      </c>
      <c r="CZ51" s="101">
        <v>2.3799999999999998E-2</v>
      </c>
      <c r="DA51" s="51"/>
    </row>
    <row r="52" spans="3:105" x14ac:dyDescent="0.3">
      <c r="C52" s="5">
        <v>49</v>
      </c>
      <c r="D52" s="101">
        <v>5.7000000000000002E-2</v>
      </c>
      <c r="E52" s="101">
        <v>8.2400000000000001E-2</v>
      </c>
      <c r="F52" s="101">
        <v>0.10009999999999999</v>
      </c>
      <c r="G52" s="51"/>
      <c r="V52" s="5">
        <v>49</v>
      </c>
      <c r="W52" s="101">
        <v>6.3399999999999998E-2</v>
      </c>
      <c r="X52" s="101">
        <v>6.3399999999999998E-2</v>
      </c>
      <c r="Y52" s="101">
        <v>6.3399999999999998E-2</v>
      </c>
      <c r="Z52" s="101">
        <v>6.3399999999999998E-2</v>
      </c>
      <c r="AA52" s="101">
        <v>6.3399999999999998E-2</v>
      </c>
      <c r="AI52" s="5">
        <v>49</v>
      </c>
      <c r="AJ52" s="101">
        <v>3.5499999999999997E-2</v>
      </c>
      <c r="AK52" s="101">
        <v>5.45E-2</v>
      </c>
      <c r="AL52" s="101">
        <v>7.4800000000000005E-2</v>
      </c>
      <c r="AM52" s="101">
        <v>9.5100000000000004E-2</v>
      </c>
      <c r="AN52" s="101">
        <v>0.1166</v>
      </c>
      <c r="AV52" s="5">
        <v>49</v>
      </c>
      <c r="AW52" s="101">
        <v>0.1356</v>
      </c>
      <c r="AX52" s="101">
        <v>0.20780000000000001</v>
      </c>
      <c r="AY52" s="101">
        <v>0.25600000000000001</v>
      </c>
      <c r="AZ52" s="101">
        <v>6.3399999999999998E-2</v>
      </c>
      <c r="BL52" s="105">
        <v>60</v>
      </c>
      <c r="BM52" s="106">
        <v>0.30199999999999999</v>
      </c>
      <c r="BW52" s="5">
        <v>49</v>
      </c>
      <c r="BX52" s="111">
        <v>1.09E-2</v>
      </c>
      <c r="BY52" s="111">
        <v>1.6E-2</v>
      </c>
      <c r="BZ52" s="111">
        <v>1.9300000000000001E-2</v>
      </c>
      <c r="CA52" s="111">
        <v>2.2599999999999999E-2</v>
      </c>
      <c r="CB52" s="111">
        <v>2.5899999999999999E-2</v>
      </c>
      <c r="CK52" s="5">
        <v>49</v>
      </c>
      <c r="CL52" s="101"/>
      <c r="CM52" s="101"/>
      <c r="CN52" s="101"/>
      <c r="CO52" s="101">
        <v>6.9699999999999998E-2</v>
      </c>
      <c r="CW52" s="5">
        <v>49</v>
      </c>
      <c r="CX52" s="101"/>
      <c r="CY52" s="101">
        <v>3.8800000000000001E-2</v>
      </c>
      <c r="CZ52" s="101">
        <v>2.3899999999999998E-2</v>
      </c>
      <c r="DA52" s="51"/>
    </row>
    <row r="53" spans="3:105" x14ac:dyDescent="0.3">
      <c r="C53" s="5">
        <v>50</v>
      </c>
      <c r="D53" s="101">
        <v>5.7799999999999997E-2</v>
      </c>
      <c r="E53" s="101">
        <v>8.3500000000000005E-2</v>
      </c>
      <c r="F53" s="101">
        <v>0.1014</v>
      </c>
      <c r="G53" s="51"/>
      <c r="V53" s="5">
        <v>50</v>
      </c>
      <c r="W53" s="101">
        <v>6.4199999999999993E-2</v>
      </c>
      <c r="X53" s="101">
        <v>6.4199999999999993E-2</v>
      </c>
      <c r="Y53" s="101">
        <v>6.4199999999999993E-2</v>
      </c>
      <c r="Z53" s="101">
        <v>6.4199999999999993E-2</v>
      </c>
      <c r="AA53" s="101">
        <v>6.4199999999999993E-2</v>
      </c>
      <c r="AI53" s="5">
        <v>50</v>
      </c>
      <c r="AJ53" s="101">
        <v>3.5999999999999997E-2</v>
      </c>
      <c r="AK53" s="101">
        <v>5.5199999999999999E-2</v>
      </c>
      <c r="AL53" s="101">
        <v>7.5800000000000006E-2</v>
      </c>
      <c r="AM53" s="101">
        <v>9.6299999999999997E-2</v>
      </c>
      <c r="AN53" s="101">
        <v>0.1181</v>
      </c>
      <c r="AV53" s="5">
        <v>50</v>
      </c>
      <c r="AW53" s="101">
        <v>0.13739999999999999</v>
      </c>
      <c r="AX53" s="101">
        <v>0.21060000000000001</v>
      </c>
      <c r="AY53" s="101">
        <v>0.25940000000000002</v>
      </c>
      <c r="AZ53" s="101">
        <v>6.4199999999999993E-2</v>
      </c>
      <c r="BL53" s="105">
        <v>61</v>
      </c>
      <c r="BM53" s="106">
        <v>0.30530000000000002</v>
      </c>
      <c r="BW53" s="5">
        <v>50</v>
      </c>
      <c r="BX53" s="111">
        <v>1.0999999999999999E-2</v>
      </c>
      <c r="BY53" s="111">
        <v>1.6199999999999999E-2</v>
      </c>
      <c r="BZ53" s="111">
        <v>1.95E-2</v>
      </c>
      <c r="CA53" s="111">
        <v>2.29E-2</v>
      </c>
      <c r="CB53" s="111">
        <v>2.6200000000000001E-2</v>
      </c>
      <c r="CK53" s="5">
        <v>50</v>
      </c>
      <c r="CL53" s="101"/>
      <c r="CM53" s="101"/>
      <c r="CN53" s="101"/>
      <c r="CO53" s="101">
        <v>7.0599999999999996E-2</v>
      </c>
      <c r="CW53" s="5">
        <v>50</v>
      </c>
      <c r="CX53" s="101"/>
      <c r="CY53" s="101">
        <v>3.8900000000000004E-2</v>
      </c>
      <c r="CZ53" s="101">
        <v>2.3999999999999997E-2</v>
      </c>
      <c r="DA53" s="51"/>
    </row>
    <row r="54" spans="3:105" x14ac:dyDescent="0.3">
      <c r="C54" s="5">
        <v>51</v>
      </c>
      <c r="D54" s="101">
        <v>5.8599999999999999E-2</v>
      </c>
      <c r="E54" s="101">
        <v>8.4599999999999995E-2</v>
      </c>
      <c r="F54" s="101">
        <v>0.1028</v>
      </c>
      <c r="G54" s="51"/>
      <c r="V54" s="5">
        <v>51</v>
      </c>
      <c r="W54" s="101">
        <v>6.5100000000000005E-2</v>
      </c>
      <c r="X54" s="101">
        <v>6.5100000000000005E-2</v>
      </c>
      <c r="Y54" s="101">
        <v>6.5100000000000005E-2</v>
      </c>
      <c r="Z54" s="101">
        <v>6.5100000000000005E-2</v>
      </c>
      <c r="AA54" s="101">
        <v>6.5100000000000005E-2</v>
      </c>
      <c r="AI54" s="5">
        <v>51</v>
      </c>
      <c r="AJ54" s="101">
        <v>3.6499999999999998E-2</v>
      </c>
      <c r="AK54" s="101">
        <v>5.6000000000000001E-2</v>
      </c>
      <c r="AL54" s="101">
        <v>7.6799999999999993E-2</v>
      </c>
      <c r="AM54" s="101">
        <v>9.7600000000000006E-2</v>
      </c>
      <c r="AN54" s="101">
        <v>0.1198</v>
      </c>
      <c r="AV54" s="5">
        <v>51</v>
      </c>
      <c r="AW54" s="101">
        <v>0.13930000000000001</v>
      </c>
      <c r="AX54" s="101">
        <v>0.2135</v>
      </c>
      <c r="AY54" s="101">
        <v>0.26300000000000001</v>
      </c>
      <c r="AZ54" s="101">
        <v>6.5100000000000005E-2</v>
      </c>
      <c r="BL54" s="105">
        <v>62</v>
      </c>
      <c r="BM54" s="106">
        <v>0.30880000000000002</v>
      </c>
      <c r="BW54" s="5">
        <v>51</v>
      </c>
      <c r="BX54" s="111">
        <v>1.12E-2</v>
      </c>
      <c r="BY54" s="111">
        <v>1.6400000000000001E-2</v>
      </c>
      <c r="BZ54" s="111">
        <v>1.9800000000000002E-2</v>
      </c>
      <c r="CA54" s="111">
        <v>2.3199999999999998E-2</v>
      </c>
      <c r="CB54" s="111">
        <v>2.6599999999999999E-2</v>
      </c>
      <c r="CK54" s="5">
        <v>51</v>
      </c>
      <c r="CL54" s="101"/>
      <c r="CM54" s="101"/>
      <c r="CN54" s="101"/>
      <c r="CO54" s="101">
        <v>7.1599999999999997E-2</v>
      </c>
      <c r="CW54" s="5">
        <v>51</v>
      </c>
      <c r="CX54" s="101"/>
      <c r="CY54" s="101">
        <v>3.9E-2</v>
      </c>
      <c r="CZ54" s="101">
        <v>2.41E-2</v>
      </c>
      <c r="DA54" s="51"/>
    </row>
    <row r="55" spans="3:105" x14ac:dyDescent="0.3">
      <c r="C55" s="5">
        <v>52</v>
      </c>
      <c r="D55" s="101">
        <v>5.9400000000000001E-2</v>
      </c>
      <c r="E55" s="101">
        <v>8.5800000000000001E-2</v>
      </c>
      <c r="F55" s="101">
        <v>0.1043</v>
      </c>
      <c r="G55" s="51"/>
      <c r="V55" s="5">
        <v>52</v>
      </c>
      <c r="W55" s="101">
        <v>6.6000000000000003E-2</v>
      </c>
      <c r="X55" s="101">
        <v>6.6000000000000003E-2</v>
      </c>
      <c r="Y55" s="101">
        <v>6.6000000000000003E-2</v>
      </c>
      <c r="Z55" s="101">
        <v>6.6000000000000003E-2</v>
      </c>
      <c r="AA55" s="101">
        <v>6.6000000000000003E-2</v>
      </c>
      <c r="AI55" s="5">
        <v>52</v>
      </c>
      <c r="AJ55" s="101">
        <v>3.6999999999999998E-2</v>
      </c>
      <c r="AK55" s="101">
        <v>5.6800000000000003E-2</v>
      </c>
      <c r="AL55" s="101">
        <v>7.7899999999999997E-2</v>
      </c>
      <c r="AM55" s="101">
        <v>9.9000000000000005E-2</v>
      </c>
      <c r="AN55" s="101">
        <v>0.1215</v>
      </c>
      <c r="AV55" s="5">
        <v>52</v>
      </c>
      <c r="AW55" s="101">
        <v>0.14130000000000001</v>
      </c>
      <c r="AX55" s="101">
        <v>0.21659999999999999</v>
      </c>
      <c r="AY55" s="101">
        <v>0.26669999999999999</v>
      </c>
      <c r="AZ55" s="101">
        <v>6.6000000000000003E-2</v>
      </c>
      <c r="BL55" s="105">
        <v>63</v>
      </c>
      <c r="BM55" s="106">
        <v>0.31240000000000001</v>
      </c>
      <c r="BW55" s="5">
        <v>52</v>
      </c>
      <c r="BX55" s="111">
        <v>1.14E-2</v>
      </c>
      <c r="BY55" s="111">
        <v>1.66E-2</v>
      </c>
      <c r="BZ55" s="111">
        <v>2.01E-2</v>
      </c>
      <c r="CA55" s="111">
        <v>2.35E-2</v>
      </c>
      <c r="CB55" s="111">
        <v>2.69E-2</v>
      </c>
      <c r="CK55" s="5">
        <v>52</v>
      </c>
      <c r="CL55" s="101"/>
      <c r="CM55" s="101"/>
      <c r="CN55" s="101"/>
      <c r="CO55" s="101">
        <v>7.2599999999999998E-2</v>
      </c>
      <c r="CW55" s="5">
        <v>52</v>
      </c>
      <c r="CX55" s="101"/>
      <c r="CY55" s="101">
        <v>3.9100000000000003E-2</v>
      </c>
      <c r="CZ55" s="101">
        <v>2.4199999999999999E-2</v>
      </c>
      <c r="DA55" s="51"/>
    </row>
    <row r="56" spans="3:105" x14ac:dyDescent="0.3">
      <c r="C56" s="5">
        <v>53</v>
      </c>
      <c r="D56" s="101">
        <v>6.0299999999999999E-2</v>
      </c>
      <c r="E56" s="101">
        <v>8.7099999999999997E-2</v>
      </c>
      <c r="F56" s="101">
        <v>0.10589999999999999</v>
      </c>
      <c r="G56" s="51"/>
      <c r="V56" s="5">
        <v>53</v>
      </c>
      <c r="W56" s="101">
        <v>6.7000000000000004E-2</v>
      </c>
      <c r="X56" s="101">
        <v>6.7000000000000004E-2</v>
      </c>
      <c r="Y56" s="101">
        <v>6.7000000000000004E-2</v>
      </c>
      <c r="Z56" s="101">
        <v>6.7000000000000004E-2</v>
      </c>
      <c r="AA56" s="101">
        <v>6.7000000000000004E-2</v>
      </c>
      <c r="AI56" s="5">
        <v>53</v>
      </c>
      <c r="AJ56" s="101">
        <v>3.7499999999999999E-2</v>
      </c>
      <c r="AK56" s="101">
        <v>5.7599999999999998E-2</v>
      </c>
      <c r="AL56" s="101">
        <v>7.9100000000000004E-2</v>
      </c>
      <c r="AM56" s="101">
        <v>0.10050000000000001</v>
      </c>
      <c r="AN56" s="101">
        <v>0.12330000000000001</v>
      </c>
      <c r="AV56" s="5">
        <v>53</v>
      </c>
      <c r="AW56" s="101">
        <v>0.1434</v>
      </c>
      <c r="AX56" s="101">
        <v>0.21970000000000001</v>
      </c>
      <c r="AY56" s="101">
        <v>0.2707</v>
      </c>
      <c r="AZ56" s="101">
        <v>6.7000000000000004E-2</v>
      </c>
      <c r="BL56" s="105">
        <v>64</v>
      </c>
      <c r="BM56" s="106">
        <v>0.31609999999999999</v>
      </c>
      <c r="BW56" s="5">
        <v>53</v>
      </c>
      <c r="BX56" s="111">
        <v>1.15E-2</v>
      </c>
      <c r="BY56" s="111">
        <v>1.6899999999999998E-2</v>
      </c>
      <c r="BZ56" s="111">
        <v>2.0400000000000001E-2</v>
      </c>
      <c r="CA56" s="111">
        <v>2.3900000000000001E-2</v>
      </c>
      <c r="CB56" s="111">
        <v>2.7300000000000001E-2</v>
      </c>
      <c r="CK56" s="5">
        <v>53</v>
      </c>
      <c r="CL56" s="101"/>
      <c r="CM56" s="101"/>
      <c r="CN56" s="101"/>
      <c r="CO56" s="101">
        <v>7.3700000000000002E-2</v>
      </c>
      <c r="CW56" s="5">
        <v>53</v>
      </c>
      <c r="CX56" s="101"/>
      <c r="CY56" s="101">
        <v>3.9199999999999999E-2</v>
      </c>
      <c r="CZ56" s="101">
        <v>2.4299999999999999E-2</v>
      </c>
      <c r="DA56" s="51"/>
    </row>
    <row r="57" spans="3:105" x14ac:dyDescent="0.3">
      <c r="C57" s="5">
        <v>54</v>
      </c>
      <c r="D57" s="101">
        <v>6.1199999999999997E-2</v>
      </c>
      <c r="E57" s="101">
        <v>8.8400000000000006E-2</v>
      </c>
      <c r="F57" s="101">
        <v>0.1075</v>
      </c>
      <c r="G57" s="51"/>
      <c r="V57" s="5">
        <v>54</v>
      </c>
      <c r="W57" s="101">
        <v>6.8000000000000005E-2</v>
      </c>
      <c r="X57" s="101">
        <v>6.8000000000000005E-2</v>
      </c>
      <c r="Y57" s="101">
        <v>6.8000000000000005E-2</v>
      </c>
      <c r="Z57" s="101">
        <v>6.8000000000000005E-2</v>
      </c>
      <c r="AA57" s="101">
        <v>6.8000000000000005E-2</v>
      </c>
      <c r="AI57" s="5">
        <v>54</v>
      </c>
      <c r="AJ57" s="101">
        <v>3.8100000000000002E-2</v>
      </c>
      <c r="AK57" s="101">
        <v>5.8500000000000003E-2</v>
      </c>
      <c r="AL57" s="101">
        <v>8.0199999999999994E-2</v>
      </c>
      <c r="AM57" s="101">
        <v>0.10199999999999999</v>
      </c>
      <c r="AN57" s="101">
        <v>0.12509999999999999</v>
      </c>
      <c r="AV57" s="5">
        <v>54</v>
      </c>
      <c r="AW57" s="101">
        <v>0.14549999999999999</v>
      </c>
      <c r="AX57" s="101">
        <v>0.22309999999999999</v>
      </c>
      <c r="AY57" s="101">
        <v>0.2747</v>
      </c>
      <c r="AZ57" s="101">
        <v>6.8000000000000005E-2</v>
      </c>
      <c r="BL57" s="105">
        <v>65</v>
      </c>
      <c r="BM57" s="106">
        <v>0.31990000000000002</v>
      </c>
      <c r="BW57" s="5">
        <v>54</v>
      </c>
      <c r="BX57" s="111">
        <v>1.17E-2</v>
      </c>
      <c r="BY57" s="111">
        <v>1.7100000000000001E-2</v>
      </c>
      <c r="BZ57" s="111">
        <v>2.07E-2</v>
      </c>
      <c r="CA57" s="111">
        <v>2.4199999999999999E-2</v>
      </c>
      <c r="CB57" s="111">
        <v>2.7699999999999999E-2</v>
      </c>
      <c r="CK57" s="5">
        <v>54</v>
      </c>
      <c r="CL57" s="101"/>
      <c r="CM57" s="101"/>
      <c r="CN57" s="101"/>
      <c r="CO57" s="101">
        <v>7.4800000000000005E-2</v>
      </c>
      <c r="CW57" s="5">
        <v>54</v>
      </c>
      <c r="CX57" s="101"/>
      <c r="CY57" s="101">
        <v>3.9300000000000002E-2</v>
      </c>
      <c r="CZ57" s="101">
        <v>2.4399999999999998E-2</v>
      </c>
      <c r="DA57" s="51"/>
    </row>
    <row r="58" spans="3:105" x14ac:dyDescent="0.3">
      <c r="C58" s="5">
        <v>55</v>
      </c>
      <c r="D58" s="101">
        <v>6.2100000000000002E-2</v>
      </c>
      <c r="E58" s="101">
        <v>8.9800000000000005E-2</v>
      </c>
      <c r="F58" s="101">
        <v>0.1091</v>
      </c>
      <c r="G58" s="51"/>
      <c r="V58" s="5">
        <v>55</v>
      </c>
      <c r="W58" s="101">
        <v>6.9099999999999995E-2</v>
      </c>
      <c r="X58" s="101">
        <v>6.9099999999999995E-2</v>
      </c>
      <c r="Y58" s="101">
        <v>6.9099999999999995E-2</v>
      </c>
      <c r="Z58" s="101">
        <v>6.9099999999999995E-2</v>
      </c>
      <c r="AA58" s="101">
        <v>6.9099999999999995E-2</v>
      </c>
      <c r="AI58" s="5">
        <v>55</v>
      </c>
      <c r="AJ58" s="101">
        <v>3.8699999999999998E-2</v>
      </c>
      <c r="AK58" s="101">
        <v>5.9400000000000001E-2</v>
      </c>
      <c r="AL58" s="101">
        <v>8.1500000000000003E-2</v>
      </c>
      <c r="AM58" s="101">
        <v>0.1036</v>
      </c>
      <c r="AN58" s="101">
        <v>0.12709999999999999</v>
      </c>
      <c r="AV58" s="5">
        <v>55</v>
      </c>
      <c r="AW58" s="101">
        <v>0.14779999999999999</v>
      </c>
      <c r="AX58" s="101">
        <v>0.22650000000000001</v>
      </c>
      <c r="AY58" s="101">
        <v>0.27900000000000003</v>
      </c>
      <c r="AZ58" s="101">
        <v>6.9099999999999995E-2</v>
      </c>
      <c r="BL58" s="105">
        <v>66</v>
      </c>
      <c r="BM58" s="106">
        <v>0.32390000000000002</v>
      </c>
      <c r="BW58" s="5">
        <v>55</v>
      </c>
      <c r="BX58" s="111">
        <v>1.1900000000000001E-2</v>
      </c>
      <c r="BY58" s="111">
        <v>1.7399999999999999E-2</v>
      </c>
      <c r="BZ58" s="111">
        <v>2.1000000000000001E-2</v>
      </c>
      <c r="CA58" s="111">
        <v>2.46E-2</v>
      </c>
      <c r="CB58" s="111">
        <v>2.8199999999999999E-2</v>
      </c>
      <c r="CK58" s="5">
        <v>55</v>
      </c>
      <c r="CL58" s="101"/>
      <c r="CM58" s="101"/>
      <c r="CN58" s="101"/>
      <c r="CO58" s="101">
        <v>7.5999999999999998E-2</v>
      </c>
      <c r="CW58" s="5">
        <v>55</v>
      </c>
      <c r="CX58" s="101"/>
      <c r="CY58" s="101">
        <v>3.9400000000000004E-2</v>
      </c>
      <c r="CZ58" s="101">
        <v>2.4499999999999997E-2</v>
      </c>
      <c r="DA58" s="51"/>
    </row>
    <row r="59" spans="3:105" x14ac:dyDescent="0.3">
      <c r="C59" s="5">
        <v>56</v>
      </c>
      <c r="D59" s="101">
        <v>6.3100000000000003E-2</v>
      </c>
      <c r="E59" s="101">
        <v>9.1200000000000003E-2</v>
      </c>
      <c r="F59" s="101">
        <v>0.1108</v>
      </c>
      <c r="G59" s="51"/>
      <c r="V59" s="5">
        <v>56</v>
      </c>
      <c r="W59" s="101">
        <v>7.0099999999999996E-2</v>
      </c>
      <c r="X59" s="101">
        <v>7.0099999999999996E-2</v>
      </c>
      <c r="Y59" s="101">
        <v>7.0099999999999996E-2</v>
      </c>
      <c r="Z59" s="101">
        <v>7.0099999999999996E-2</v>
      </c>
      <c r="AA59" s="101">
        <v>7.0099999999999996E-2</v>
      </c>
      <c r="AI59" s="5">
        <v>56</v>
      </c>
      <c r="AJ59" s="101">
        <v>3.9300000000000002E-2</v>
      </c>
      <c r="AK59" s="101">
        <v>6.0299999999999999E-2</v>
      </c>
      <c r="AL59" s="101">
        <v>8.2799999999999999E-2</v>
      </c>
      <c r="AM59" s="101">
        <v>0.1052</v>
      </c>
      <c r="AN59" s="101">
        <v>0.12909999999999999</v>
      </c>
      <c r="AV59" s="5">
        <v>56</v>
      </c>
      <c r="AW59" s="101">
        <v>0.15010000000000001</v>
      </c>
      <c r="AX59" s="101">
        <v>0.23</v>
      </c>
      <c r="AY59" s="101">
        <v>0.28339999999999999</v>
      </c>
      <c r="AZ59" s="101">
        <v>7.0099999999999996E-2</v>
      </c>
      <c r="BL59" s="105">
        <v>67</v>
      </c>
      <c r="BM59" s="106">
        <v>0.32800000000000001</v>
      </c>
      <c r="BW59" s="5">
        <v>56</v>
      </c>
      <c r="BX59" s="111">
        <v>1.21E-2</v>
      </c>
      <c r="BY59" s="111">
        <v>1.77E-2</v>
      </c>
      <c r="BZ59" s="111">
        <v>2.1299999999999999E-2</v>
      </c>
      <c r="CA59" s="111">
        <v>2.5000000000000001E-2</v>
      </c>
      <c r="CB59" s="111">
        <v>2.86E-2</v>
      </c>
      <c r="CK59" s="5">
        <v>56</v>
      </c>
      <c r="CL59" s="101"/>
      <c r="CM59" s="101"/>
      <c r="CN59" s="101"/>
      <c r="CO59" s="101">
        <v>7.7200000000000005E-2</v>
      </c>
      <c r="CW59" s="5">
        <v>56</v>
      </c>
      <c r="CX59" s="101"/>
      <c r="CY59" s="101">
        <v>3.95E-2</v>
      </c>
      <c r="CZ59" s="101">
        <v>2.4599999999999997E-2</v>
      </c>
      <c r="DA59" s="51"/>
    </row>
    <row r="60" spans="3:105" x14ac:dyDescent="0.3">
      <c r="C60" s="5">
        <v>57</v>
      </c>
      <c r="D60" s="101">
        <v>6.4100000000000004E-2</v>
      </c>
      <c r="E60" s="101">
        <v>9.2600000000000002E-2</v>
      </c>
      <c r="F60" s="101">
        <v>0.11260000000000001</v>
      </c>
      <c r="G60" s="51"/>
      <c r="V60" s="5">
        <v>57</v>
      </c>
      <c r="W60" s="101">
        <v>7.1300000000000002E-2</v>
      </c>
      <c r="X60" s="101">
        <v>7.1300000000000002E-2</v>
      </c>
      <c r="Y60" s="101">
        <v>7.1300000000000002E-2</v>
      </c>
      <c r="Z60" s="101">
        <v>7.1300000000000002E-2</v>
      </c>
      <c r="AA60" s="101">
        <v>7.1300000000000002E-2</v>
      </c>
      <c r="AI60" s="5">
        <v>57</v>
      </c>
      <c r="AJ60" s="101">
        <v>3.9899999999999998E-2</v>
      </c>
      <c r="AK60" s="101">
        <v>6.13E-2</v>
      </c>
      <c r="AL60" s="101">
        <v>8.4099999999999994E-2</v>
      </c>
      <c r="AM60" s="101">
        <v>0.1069</v>
      </c>
      <c r="AN60" s="101">
        <v>0.13109999999999999</v>
      </c>
      <c r="AV60" s="5">
        <v>57</v>
      </c>
      <c r="AW60" s="101">
        <v>0.1525</v>
      </c>
      <c r="AX60" s="101">
        <v>0.23369999999999999</v>
      </c>
      <c r="AY60" s="101">
        <v>0.28789999999999999</v>
      </c>
      <c r="AZ60" s="101">
        <v>7.1300000000000002E-2</v>
      </c>
      <c r="BL60" s="105">
        <v>68</v>
      </c>
      <c r="BM60" s="106">
        <v>0.3322</v>
      </c>
      <c r="BW60" s="5">
        <v>57</v>
      </c>
      <c r="BX60" s="111">
        <v>1.23E-2</v>
      </c>
      <c r="BY60" s="111">
        <v>1.7999999999999999E-2</v>
      </c>
      <c r="BZ60" s="111">
        <v>2.1700000000000001E-2</v>
      </c>
      <c r="CA60" s="111">
        <v>2.5399999999999999E-2</v>
      </c>
      <c r="CB60" s="111">
        <v>2.9100000000000001E-2</v>
      </c>
      <c r="CK60" s="5">
        <v>57</v>
      </c>
      <c r="CL60" s="101"/>
      <c r="CM60" s="101"/>
      <c r="CN60" s="101"/>
      <c r="CO60" s="101">
        <v>7.8399999999999997E-2</v>
      </c>
      <c r="CW60" s="5">
        <v>57</v>
      </c>
      <c r="CX60" s="101"/>
      <c r="CY60" s="101">
        <v>3.9600000000000003E-2</v>
      </c>
      <c r="CZ60" s="101">
        <v>2.47E-2</v>
      </c>
      <c r="DA60" s="51"/>
    </row>
    <row r="61" spans="3:105" x14ac:dyDescent="0.3">
      <c r="C61" s="5">
        <v>58</v>
      </c>
      <c r="D61" s="101">
        <v>6.5199999999999994E-2</v>
      </c>
      <c r="E61" s="101">
        <v>9.4100000000000003E-2</v>
      </c>
      <c r="F61" s="101">
        <v>0.1144</v>
      </c>
      <c r="G61" s="51"/>
      <c r="V61" s="5">
        <v>58</v>
      </c>
      <c r="W61" s="101">
        <v>7.2400000000000006E-2</v>
      </c>
      <c r="X61" s="101">
        <v>7.2400000000000006E-2</v>
      </c>
      <c r="Y61" s="101">
        <v>7.2400000000000006E-2</v>
      </c>
      <c r="Z61" s="101">
        <v>7.2400000000000006E-2</v>
      </c>
      <c r="AA61" s="101">
        <v>7.2400000000000006E-2</v>
      </c>
      <c r="AI61" s="5">
        <v>58</v>
      </c>
      <c r="AJ61" s="101">
        <v>4.0500000000000001E-2</v>
      </c>
      <c r="AK61" s="101">
        <v>6.2300000000000001E-2</v>
      </c>
      <c r="AL61" s="101">
        <v>8.5400000000000004E-2</v>
      </c>
      <c r="AM61" s="101">
        <v>0.1086</v>
      </c>
      <c r="AN61" s="101">
        <v>0.13320000000000001</v>
      </c>
      <c r="AV61" s="5">
        <v>58</v>
      </c>
      <c r="AW61" s="101">
        <v>0.15490000000000001</v>
      </c>
      <c r="AX61" s="101">
        <v>0.23749999999999999</v>
      </c>
      <c r="AY61" s="101">
        <v>0.29249999999999998</v>
      </c>
      <c r="AZ61" s="101">
        <v>7.2400000000000006E-2</v>
      </c>
      <c r="BL61" s="105">
        <v>69</v>
      </c>
      <c r="BM61" s="106">
        <v>0.33650000000000002</v>
      </c>
      <c r="BW61" s="5">
        <v>58</v>
      </c>
      <c r="BX61" s="111">
        <v>1.2500000000000001E-2</v>
      </c>
      <c r="BY61" s="111">
        <v>1.8200000000000001E-2</v>
      </c>
      <c r="BZ61" s="111">
        <v>2.1999999999999999E-2</v>
      </c>
      <c r="CA61" s="111">
        <v>2.58E-2</v>
      </c>
      <c r="CB61" s="111">
        <v>2.9499999999999998E-2</v>
      </c>
      <c r="CK61" s="5">
        <v>58</v>
      </c>
      <c r="CL61" s="101"/>
      <c r="CM61" s="101"/>
      <c r="CN61" s="101"/>
      <c r="CO61" s="101">
        <v>7.9600000000000004E-2</v>
      </c>
      <c r="CW61" s="5">
        <v>58</v>
      </c>
      <c r="CX61" s="101"/>
      <c r="CY61" s="101">
        <v>3.9699999999999999E-2</v>
      </c>
      <c r="CZ61" s="101">
        <v>2.4799999999999999E-2</v>
      </c>
      <c r="DA61" s="51"/>
    </row>
    <row r="62" spans="3:105" x14ac:dyDescent="0.3">
      <c r="C62" s="5">
        <v>59</v>
      </c>
      <c r="D62" s="101">
        <v>6.6199999999999995E-2</v>
      </c>
      <c r="E62" s="101">
        <v>9.5600000000000004E-2</v>
      </c>
      <c r="F62" s="101">
        <v>0.1162</v>
      </c>
      <c r="G62" s="51"/>
      <c r="V62" s="5">
        <v>59</v>
      </c>
      <c r="W62" s="101">
        <v>7.3599999999999999E-2</v>
      </c>
      <c r="X62" s="101">
        <v>7.3599999999999999E-2</v>
      </c>
      <c r="Y62" s="101">
        <v>7.3599999999999999E-2</v>
      </c>
      <c r="Z62" s="101">
        <v>7.3599999999999999E-2</v>
      </c>
      <c r="AA62" s="101">
        <v>7.3599999999999999E-2</v>
      </c>
      <c r="AI62" s="5">
        <v>59</v>
      </c>
      <c r="AJ62" s="101">
        <v>4.1200000000000001E-2</v>
      </c>
      <c r="AK62" s="101">
        <v>6.3299999999999995E-2</v>
      </c>
      <c r="AL62" s="101">
        <v>8.6800000000000002E-2</v>
      </c>
      <c r="AM62" s="101">
        <v>0.1103</v>
      </c>
      <c r="AN62" s="101">
        <v>0.13539999999999999</v>
      </c>
      <c r="AV62" s="5">
        <v>59</v>
      </c>
      <c r="AW62" s="101">
        <v>0.15740000000000001</v>
      </c>
      <c r="AX62" s="101">
        <v>0.24129999999999999</v>
      </c>
      <c r="AY62" s="101">
        <v>0.29720000000000002</v>
      </c>
      <c r="AZ62" s="101">
        <v>7.3599999999999999E-2</v>
      </c>
      <c r="BL62" s="105">
        <v>70</v>
      </c>
      <c r="BM62" s="106">
        <v>0.34089999999999998</v>
      </c>
      <c r="BW62" s="5">
        <v>59</v>
      </c>
      <c r="BX62" s="111">
        <v>1.2699999999999999E-2</v>
      </c>
      <c r="BY62" s="111">
        <v>1.8499999999999999E-2</v>
      </c>
      <c r="BZ62" s="111">
        <v>2.24E-2</v>
      </c>
      <c r="CA62" s="111">
        <v>2.6200000000000001E-2</v>
      </c>
      <c r="CB62" s="111">
        <v>0.03</v>
      </c>
      <c r="CK62" s="5">
        <v>59</v>
      </c>
      <c r="CL62" s="101"/>
      <c r="CM62" s="101"/>
      <c r="CN62" s="101"/>
      <c r="CO62" s="101">
        <v>8.09E-2</v>
      </c>
      <c r="CW62" s="5">
        <v>59</v>
      </c>
      <c r="CX62" s="101"/>
      <c r="CY62" s="101">
        <v>3.9800000000000002E-2</v>
      </c>
      <c r="CZ62" s="101">
        <v>2.4899999999999999E-2</v>
      </c>
      <c r="DA62" s="51"/>
    </row>
    <row r="63" spans="3:105" x14ac:dyDescent="0.3">
      <c r="C63" s="5">
        <v>60</v>
      </c>
      <c r="D63" s="101">
        <v>6.7299999999999999E-2</v>
      </c>
      <c r="E63" s="101">
        <v>9.7199999999999995E-2</v>
      </c>
      <c r="F63" s="101">
        <v>0.1181</v>
      </c>
      <c r="G63" s="51"/>
      <c r="V63" s="5">
        <v>60</v>
      </c>
      <c r="W63" s="101">
        <v>7.4800000000000005E-2</v>
      </c>
      <c r="X63" s="101">
        <v>7.4800000000000005E-2</v>
      </c>
      <c r="Y63" s="101">
        <v>7.4800000000000005E-2</v>
      </c>
      <c r="Z63" s="101">
        <v>7.4800000000000005E-2</v>
      </c>
      <c r="AA63" s="101">
        <v>7.4800000000000005E-2</v>
      </c>
      <c r="AI63" s="5">
        <v>60</v>
      </c>
      <c r="AJ63" s="101">
        <v>4.19E-2</v>
      </c>
      <c r="AK63" s="101">
        <v>6.4299999999999996E-2</v>
      </c>
      <c r="AL63" s="101">
        <v>8.8200000000000001E-2</v>
      </c>
      <c r="AM63" s="101">
        <v>0.11210000000000001</v>
      </c>
      <c r="AN63" s="101">
        <v>0.1376</v>
      </c>
      <c r="AV63" s="5">
        <v>60</v>
      </c>
      <c r="AW63" s="101">
        <v>0.16</v>
      </c>
      <c r="AX63" s="101">
        <v>0.2452</v>
      </c>
      <c r="AY63" s="101">
        <v>0.30199999999999999</v>
      </c>
      <c r="AZ63" s="101">
        <v>7.4800000000000005E-2</v>
      </c>
      <c r="BL63" s="105">
        <v>71</v>
      </c>
      <c r="BM63" s="106">
        <v>0.34539999999999998</v>
      </c>
      <c r="BW63" s="5">
        <v>60</v>
      </c>
      <c r="BX63" s="111">
        <v>1.29E-2</v>
      </c>
      <c r="BY63" s="111">
        <v>1.8800000000000001E-2</v>
      </c>
      <c r="BZ63" s="111">
        <v>2.2700000000000001E-2</v>
      </c>
      <c r="CA63" s="111">
        <v>2.6599999999999999E-2</v>
      </c>
      <c r="CB63" s="111">
        <v>3.0499999999999999E-2</v>
      </c>
      <c r="CK63" s="5">
        <v>60</v>
      </c>
      <c r="CL63" s="101"/>
      <c r="CM63" s="101"/>
      <c r="CN63" s="101"/>
      <c r="CO63" s="101">
        <v>8.2199999999999995E-2</v>
      </c>
      <c r="CW63" s="5">
        <v>60</v>
      </c>
      <c r="CX63" s="101"/>
      <c r="CY63" s="101">
        <v>3.9900000000000005E-2</v>
      </c>
      <c r="CZ63" s="101">
        <v>2.4999999999999998E-2</v>
      </c>
      <c r="DA63" s="51"/>
    </row>
    <row r="64" spans="3:105" x14ac:dyDescent="0.3">
      <c r="C64" s="5">
        <v>61</v>
      </c>
      <c r="D64" s="101">
        <v>6.8000000000000005E-2</v>
      </c>
      <c r="E64" s="101">
        <v>9.8299999999999998E-2</v>
      </c>
      <c r="F64" s="101">
        <v>0.11940000000000001</v>
      </c>
      <c r="G64" s="51"/>
      <c r="V64" s="5">
        <v>61</v>
      </c>
      <c r="W64" s="101">
        <v>7.5600000000000001E-2</v>
      </c>
      <c r="X64" s="101">
        <v>7.5600000000000001E-2</v>
      </c>
      <c r="Y64" s="101">
        <v>7.5600000000000001E-2</v>
      </c>
      <c r="Z64" s="101">
        <v>7.5600000000000001E-2</v>
      </c>
      <c r="AA64" s="101">
        <v>7.5600000000000001E-2</v>
      </c>
      <c r="AI64" s="5">
        <v>61</v>
      </c>
      <c r="AJ64" s="101">
        <v>4.2299999999999997E-2</v>
      </c>
      <c r="AK64" s="101">
        <v>6.5000000000000002E-2</v>
      </c>
      <c r="AL64" s="101">
        <v>8.9200000000000002E-2</v>
      </c>
      <c r="AM64" s="101">
        <v>0.1134</v>
      </c>
      <c r="AN64" s="101">
        <v>0.1391</v>
      </c>
      <c r="AV64" s="5">
        <v>61</v>
      </c>
      <c r="AW64" s="101">
        <v>0.16170000000000001</v>
      </c>
      <c r="AX64" s="101">
        <v>0.24790000000000001</v>
      </c>
      <c r="AY64" s="101">
        <v>0.30530000000000002</v>
      </c>
      <c r="AZ64" s="101">
        <v>7.5600000000000001E-2</v>
      </c>
      <c r="BL64" s="105">
        <v>72</v>
      </c>
      <c r="BM64" s="106">
        <v>0.35</v>
      </c>
      <c r="BW64" s="5">
        <v>61</v>
      </c>
      <c r="BX64" s="111">
        <v>1.2999999999999999E-2</v>
      </c>
      <c r="BY64" s="111">
        <v>1.9E-2</v>
      </c>
      <c r="BZ64" s="111">
        <v>2.3E-2</v>
      </c>
      <c r="CA64" s="111">
        <v>2.69E-2</v>
      </c>
      <c r="CB64" s="111">
        <v>3.0800000000000001E-2</v>
      </c>
      <c r="CK64" s="5">
        <v>61</v>
      </c>
      <c r="CL64" s="101"/>
      <c r="CM64" s="101"/>
      <c r="CN64" s="101"/>
      <c r="CO64" s="101">
        <v>8.3099999999999993E-2</v>
      </c>
      <c r="CW64" s="5">
        <v>61</v>
      </c>
      <c r="CX64" s="101"/>
      <c r="CY64" s="101">
        <v>0.04</v>
      </c>
      <c r="CZ64" s="101">
        <v>2.5099999999999997E-2</v>
      </c>
      <c r="DA64" s="51"/>
    </row>
    <row r="65" spans="3:105" x14ac:dyDescent="0.3">
      <c r="C65" s="5">
        <v>62</v>
      </c>
      <c r="D65" s="101">
        <v>6.88E-2</v>
      </c>
      <c r="E65" s="101">
        <v>9.9400000000000002E-2</v>
      </c>
      <c r="F65" s="101">
        <v>0.1208</v>
      </c>
      <c r="G65" s="51"/>
      <c r="V65" s="5">
        <v>62</v>
      </c>
      <c r="W65" s="101">
        <v>7.6399999999999996E-2</v>
      </c>
      <c r="X65" s="101">
        <v>7.6399999999999996E-2</v>
      </c>
      <c r="Y65" s="101">
        <v>7.6399999999999996E-2</v>
      </c>
      <c r="Z65" s="101">
        <v>7.6399999999999996E-2</v>
      </c>
      <c r="AA65" s="101">
        <v>7.6399999999999996E-2</v>
      </c>
      <c r="AI65" s="5">
        <v>62</v>
      </c>
      <c r="AJ65" s="101">
        <v>4.2799999999999998E-2</v>
      </c>
      <c r="AK65" s="101">
        <v>6.5699999999999995E-2</v>
      </c>
      <c r="AL65" s="101">
        <v>9.0200000000000002E-2</v>
      </c>
      <c r="AM65" s="101">
        <v>0.11459999999999999</v>
      </c>
      <c r="AN65" s="101">
        <v>0.1406</v>
      </c>
      <c r="AV65" s="5">
        <v>62</v>
      </c>
      <c r="AW65" s="101">
        <v>0.1636</v>
      </c>
      <c r="AX65" s="101">
        <v>0.25069999999999998</v>
      </c>
      <c r="AY65" s="101">
        <v>0.30880000000000002</v>
      </c>
      <c r="AZ65" s="101">
        <v>7.6399999999999996E-2</v>
      </c>
      <c r="BL65" s="105">
        <v>73</v>
      </c>
      <c r="BM65" s="106">
        <v>0.3533</v>
      </c>
      <c r="BW65" s="5">
        <v>62</v>
      </c>
      <c r="BX65" s="111">
        <v>1.3100000000000001E-2</v>
      </c>
      <c r="BY65" s="111">
        <v>1.9300000000000001E-2</v>
      </c>
      <c r="BZ65" s="111">
        <v>2.3199999999999998E-2</v>
      </c>
      <c r="CA65" s="111">
        <v>2.7199999999999998E-2</v>
      </c>
      <c r="CB65" s="111">
        <v>3.1199999999999999E-2</v>
      </c>
      <c r="CK65" s="5">
        <v>62</v>
      </c>
      <c r="CL65" s="101"/>
      <c r="CM65" s="101"/>
      <c r="CN65" s="101"/>
      <c r="CO65" s="101">
        <v>8.4099999999999994E-2</v>
      </c>
      <c r="CW65" s="5">
        <v>62</v>
      </c>
      <c r="CX65" s="101"/>
      <c r="CY65" s="101">
        <v>4.0100000000000004E-2</v>
      </c>
      <c r="CZ65" s="101">
        <v>2.53E-2</v>
      </c>
      <c r="DA65" s="51"/>
    </row>
    <row r="66" spans="3:105" x14ac:dyDescent="0.3">
      <c r="C66" s="5">
        <v>63</v>
      </c>
      <c r="D66" s="101">
        <v>6.9599999999999995E-2</v>
      </c>
      <c r="E66" s="101">
        <v>0.10050000000000001</v>
      </c>
      <c r="F66" s="101">
        <v>0.1222</v>
      </c>
      <c r="G66" s="51"/>
      <c r="V66" s="5">
        <v>63</v>
      </c>
      <c r="W66" s="101">
        <v>7.7299999999999994E-2</v>
      </c>
      <c r="X66" s="101">
        <v>7.7299999999999994E-2</v>
      </c>
      <c r="Y66" s="101">
        <v>7.7299999999999994E-2</v>
      </c>
      <c r="Z66" s="101">
        <v>7.7299999999999994E-2</v>
      </c>
      <c r="AA66" s="101">
        <v>7.7299999999999994E-2</v>
      </c>
      <c r="AI66" s="5">
        <v>63</v>
      </c>
      <c r="AJ66" s="101">
        <v>4.3299999999999998E-2</v>
      </c>
      <c r="AK66" s="101">
        <v>6.6500000000000004E-2</v>
      </c>
      <c r="AL66" s="101">
        <v>9.1200000000000003E-2</v>
      </c>
      <c r="AM66" s="101">
        <v>0.11600000000000001</v>
      </c>
      <c r="AN66" s="101">
        <v>0.14230000000000001</v>
      </c>
      <c r="AV66" s="5">
        <v>63</v>
      </c>
      <c r="AW66" s="101">
        <v>0.16550000000000001</v>
      </c>
      <c r="AX66" s="101">
        <v>0.25359999999999999</v>
      </c>
      <c r="AY66" s="101">
        <v>0.31240000000000001</v>
      </c>
      <c r="AZ66" s="101">
        <v>7.7299999999999994E-2</v>
      </c>
      <c r="BL66" s="105">
        <v>74</v>
      </c>
      <c r="BM66" s="106">
        <v>0.35670000000000002</v>
      </c>
      <c r="BW66" s="5">
        <v>63</v>
      </c>
      <c r="BX66" s="111">
        <v>1.3299999999999999E-2</v>
      </c>
      <c r="BY66" s="111">
        <v>1.95E-2</v>
      </c>
      <c r="BZ66" s="111">
        <v>2.35E-2</v>
      </c>
      <c r="CA66" s="111">
        <v>2.75E-2</v>
      </c>
      <c r="CB66" s="111">
        <v>3.15E-2</v>
      </c>
      <c r="CK66" s="5">
        <v>63</v>
      </c>
      <c r="CL66" s="101"/>
      <c r="CM66" s="101"/>
      <c r="CN66" s="101"/>
      <c r="CO66" s="101">
        <v>8.5000000000000006E-2</v>
      </c>
      <c r="CW66" s="5">
        <v>63</v>
      </c>
      <c r="CX66" s="101"/>
      <c r="CY66" s="101">
        <v>4.02E-2</v>
      </c>
      <c r="CZ66" s="101">
        <v>2.5399999999999999E-2</v>
      </c>
      <c r="DA66" s="51"/>
    </row>
    <row r="67" spans="3:105" x14ac:dyDescent="0.3">
      <c r="C67" s="5">
        <v>64</v>
      </c>
      <c r="D67" s="101">
        <v>7.0400000000000004E-2</v>
      </c>
      <c r="E67" s="101">
        <v>0.1017</v>
      </c>
      <c r="F67" s="101">
        <v>0.1236</v>
      </c>
      <c r="G67" s="51"/>
      <c r="V67" s="5">
        <v>64</v>
      </c>
      <c r="W67" s="101">
        <v>7.8200000000000006E-2</v>
      </c>
      <c r="X67" s="101">
        <v>7.8200000000000006E-2</v>
      </c>
      <c r="Y67" s="101">
        <v>7.8200000000000006E-2</v>
      </c>
      <c r="Z67" s="101">
        <v>7.8200000000000006E-2</v>
      </c>
      <c r="AA67" s="101">
        <v>7.8200000000000006E-2</v>
      </c>
      <c r="AI67" s="5">
        <v>64</v>
      </c>
      <c r="AJ67" s="101">
        <v>4.3799999999999999E-2</v>
      </c>
      <c r="AK67" s="101">
        <v>6.7299999999999999E-2</v>
      </c>
      <c r="AL67" s="101">
        <v>9.2299999999999993E-2</v>
      </c>
      <c r="AM67" s="101">
        <v>0.1174</v>
      </c>
      <c r="AN67" s="101">
        <v>0.14399999999999999</v>
      </c>
      <c r="AV67" s="5">
        <v>64</v>
      </c>
      <c r="AW67" s="101">
        <v>0.16739999999999999</v>
      </c>
      <c r="AX67" s="101">
        <v>0.25659999999999999</v>
      </c>
      <c r="AY67" s="101">
        <v>0.31609999999999999</v>
      </c>
      <c r="AZ67" s="101">
        <v>7.8200000000000006E-2</v>
      </c>
      <c r="BL67" s="105">
        <v>75</v>
      </c>
      <c r="BM67" s="106">
        <v>0.36030000000000001</v>
      </c>
      <c r="BW67" s="5">
        <v>64</v>
      </c>
      <c r="BX67" s="111">
        <v>1.35E-2</v>
      </c>
      <c r="BY67" s="111">
        <v>1.9699999999999999E-2</v>
      </c>
      <c r="BZ67" s="111">
        <v>2.3800000000000002E-2</v>
      </c>
      <c r="CA67" s="111">
        <v>2.7900000000000001E-2</v>
      </c>
      <c r="CB67" s="111">
        <v>3.1899999999999998E-2</v>
      </c>
      <c r="CK67" s="5">
        <v>64</v>
      </c>
      <c r="CL67" s="101"/>
      <c r="CM67" s="101"/>
      <c r="CN67" s="101"/>
      <c r="CO67" s="101">
        <v>8.6099999999999996E-2</v>
      </c>
      <c r="CW67" s="5">
        <v>64</v>
      </c>
      <c r="CX67" s="101"/>
      <c r="CY67" s="101">
        <v>4.0300000000000002E-2</v>
      </c>
      <c r="CZ67" s="101">
        <v>2.5499999999999998E-2</v>
      </c>
      <c r="DA67" s="51"/>
    </row>
    <row r="68" spans="3:105" x14ac:dyDescent="0.3">
      <c r="C68" s="5">
        <v>65</v>
      </c>
      <c r="D68" s="101">
        <v>7.1300000000000002E-2</v>
      </c>
      <c r="E68" s="101">
        <v>0.10290000000000001</v>
      </c>
      <c r="F68" s="101">
        <v>0.12509999999999999</v>
      </c>
      <c r="G68" s="51"/>
      <c r="V68" s="5">
        <v>65</v>
      </c>
      <c r="W68" s="101">
        <v>7.9200000000000007E-2</v>
      </c>
      <c r="X68" s="101">
        <v>7.9200000000000007E-2</v>
      </c>
      <c r="Y68" s="101">
        <v>7.9200000000000007E-2</v>
      </c>
      <c r="Z68" s="101">
        <v>7.9200000000000007E-2</v>
      </c>
      <c r="AA68" s="101">
        <v>7.9200000000000007E-2</v>
      </c>
      <c r="AI68" s="5">
        <v>65</v>
      </c>
      <c r="AJ68" s="101">
        <v>4.4299999999999999E-2</v>
      </c>
      <c r="AK68" s="101">
        <v>6.8099999999999994E-2</v>
      </c>
      <c r="AL68" s="101">
        <v>9.3399999999999997E-2</v>
      </c>
      <c r="AM68" s="101">
        <v>0.1188</v>
      </c>
      <c r="AN68" s="101">
        <v>0.1457</v>
      </c>
      <c r="AV68" s="5">
        <v>65</v>
      </c>
      <c r="AW68" s="101">
        <v>0.16950000000000001</v>
      </c>
      <c r="AX68" s="101">
        <v>0.25979999999999998</v>
      </c>
      <c r="AY68" s="101">
        <v>0.31990000000000002</v>
      </c>
      <c r="AZ68" s="101">
        <v>7.9200000000000007E-2</v>
      </c>
      <c r="BL68" s="105">
        <v>76</v>
      </c>
      <c r="BM68" s="106">
        <v>0.3639</v>
      </c>
      <c r="BW68" s="5">
        <v>65</v>
      </c>
      <c r="BX68" s="111">
        <v>1.3599999999999999E-2</v>
      </c>
      <c r="BY68" s="111">
        <v>0.02</v>
      </c>
      <c r="BZ68" s="111">
        <v>2.41E-2</v>
      </c>
      <c r="CA68" s="111">
        <v>2.8199999999999999E-2</v>
      </c>
      <c r="CB68" s="111">
        <v>3.2300000000000002E-2</v>
      </c>
      <c r="CK68" s="5">
        <v>65</v>
      </c>
      <c r="CL68" s="101"/>
      <c r="CM68" s="101"/>
      <c r="CN68" s="101"/>
      <c r="CO68" s="101">
        <v>8.7099999999999997E-2</v>
      </c>
      <c r="CW68" s="5">
        <v>65</v>
      </c>
      <c r="CX68" s="101"/>
      <c r="CY68" s="101">
        <v>4.0400000000000005E-2</v>
      </c>
      <c r="CZ68" s="101">
        <v>2.5599999999999998E-2</v>
      </c>
      <c r="DA68" s="51"/>
    </row>
    <row r="69" spans="3:105" x14ac:dyDescent="0.3">
      <c r="C69" s="5">
        <v>66</v>
      </c>
      <c r="D69" s="101">
        <v>7.22E-2</v>
      </c>
      <c r="E69" s="101">
        <v>0.1042</v>
      </c>
      <c r="F69" s="101">
        <v>0.12670000000000001</v>
      </c>
      <c r="G69" s="51"/>
      <c r="V69" s="5">
        <v>66</v>
      </c>
      <c r="W69" s="101">
        <v>8.0199999999999994E-2</v>
      </c>
      <c r="X69" s="101">
        <v>8.0199999999999994E-2</v>
      </c>
      <c r="Y69" s="101">
        <v>8.0199999999999994E-2</v>
      </c>
      <c r="Z69" s="101">
        <v>8.0199999999999994E-2</v>
      </c>
      <c r="AA69" s="101">
        <v>8.0199999999999994E-2</v>
      </c>
      <c r="AI69" s="5">
        <v>66</v>
      </c>
      <c r="AJ69" s="101">
        <v>4.4900000000000002E-2</v>
      </c>
      <c r="AK69" s="101">
        <v>6.9000000000000006E-2</v>
      </c>
      <c r="AL69" s="101">
        <v>9.4600000000000004E-2</v>
      </c>
      <c r="AM69" s="101">
        <v>0.1203</v>
      </c>
      <c r="AN69" s="101">
        <v>0.14749999999999999</v>
      </c>
      <c r="AV69" s="5">
        <v>66</v>
      </c>
      <c r="AW69" s="101">
        <v>0.1716</v>
      </c>
      <c r="AX69" s="101">
        <v>0.26300000000000001</v>
      </c>
      <c r="AY69" s="101">
        <v>0.32390000000000002</v>
      </c>
      <c r="AZ69" s="101">
        <v>8.0199999999999994E-2</v>
      </c>
      <c r="BL69" s="105">
        <v>77</v>
      </c>
      <c r="BM69" s="106">
        <v>0.36770000000000003</v>
      </c>
      <c r="BW69" s="5">
        <v>66</v>
      </c>
      <c r="BX69" s="111">
        <v>1.38E-2</v>
      </c>
      <c r="BY69" s="111">
        <v>2.0199999999999999E-2</v>
      </c>
      <c r="BZ69" s="111">
        <v>2.4400000000000002E-2</v>
      </c>
      <c r="CA69" s="111">
        <v>2.8500000000000001E-2</v>
      </c>
      <c r="CB69" s="111">
        <v>3.27E-2</v>
      </c>
      <c r="CK69" s="5">
        <v>66</v>
      </c>
      <c r="CL69" s="101"/>
      <c r="CM69" s="101"/>
      <c r="CN69" s="101"/>
      <c r="CO69" s="101">
        <v>8.8200000000000001E-2</v>
      </c>
      <c r="CW69" s="5">
        <v>66</v>
      </c>
      <c r="CX69" s="101"/>
      <c r="CY69" s="101">
        <v>4.0500000000000001E-2</v>
      </c>
      <c r="CZ69" s="101">
        <v>2.5699999999999997E-2</v>
      </c>
      <c r="DA69" s="51"/>
    </row>
    <row r="70" spans="3:105" x14ac:dyDescent="0.3">
      <c r="C70" s="5">
        <v>67</v>
      </c>
      <c r="D70" s="101">
        <v>7.3099999999999998E-2</v>
      </c>
      <c r="E70" s="101">
        <v>0.1055</v>
      </c>
      <c r="F70" s="101">
        <v>0.1283</v>
      </c>
      <c r="G70" s="51"/>
      <c r="V70" s="5">
        <v>67</v>
      </c>
      <c r="W70" s="101">
        <v>8.1199999999999994E-2</v>
      </c>
      <c r="X70" s="101">
        <v>8.1199999999999994E-2</v>
      </c>
      <c r="Y70" s="101">
        <v>8.1199999999999994E-2</v>
      </c>
      <c r="Z70" s="101">
        <v>8.1199999999999994E-2</v>
      </c>
      <c r="AA70" s="101">
        <v>8.1199999999999994E-2</v>
      </c>
      <c r="AI70" s="5">
        <v>67</v>
      </c>
      <c r="AJ70" s="101">
        <v>4.5499999999999999E-2</v>
      </c>
      <c r="AK70" s="101">
        <v>6.9800000000000001E-2</v>
      </c>
      <c r="AL70" s="101">
        <v>9.5799999999999996E-2</v>
      </c>
      <c r="AM70" s="101">
        <v>0.12180000000000001</v>
      </c>
      <c r="AN70" s="101">
        <v>0.14940000000000001</v>
      </c>
      <c r="AV70" s="5">
        <v>67</v>
      </c>
      <c r="AW70" s="101">
        <v>0.17369999999999999</v>
      </c>
      <c r="AX70" s="101">
        <v>0.26629999999999998</v>
      </c>
      <c r="AY70" s="101">
        <v>0.32800000000000001</v>
      </c>
      <c r="AZ70" s="101">
        <v>8.1199999999999994E-2</v>
      </c>
      <c r="BL70" s="105">
        <v>78</v>
      </c>
      <c r="BM70" s="106">
        <v>0.3715</v>
      </c>
      <c r="BW70" s="5">
        <v>67</v>
      </c>
      <c r="BX70" s="111">
        <v>1.4E-2</v>
      </c>
      <c r="BY70" s="111">
        <v>2.0500000000000001E-2</v>
      </c>
      <c r="BZ70" s="111">
        <v>2.47E-2</v>
      </c>
      <c r="CA70" s="111">
        <v>2.8899999999999999E-2</v>
      </c>
      <c r="CB70" s="111">
        <v>3.3099999999999997E-2</v>
      </c>
      <c r="CK70" s="5">
        <v>67</v>
      </c>
      <c r="CL70" s="101"/>
      <c r="CM70" s="101"/>
      <c r="CN70" s="101"/>
      <c r="CO70" s="101">
        <v>8.9300000000000004E-2</v>
      </c>
      <c r="CW70" s="5">
        <v>67</v>
      </c>
      <c r="CX70" s="101"/>
      <c r="CY70" s="101">
        <v>4.0600000000000004E-2</v>
      </c>
      <c r="CZ70" s="101">
        <v>2.58E-2</v>
      </c>
      <c r="DA70" s="51"/>
    </row>
    <row r="71" spans="3:105" x14ac:dyDescent="0.3">
      <c r="C71" s="5">
        <v>68</v>
      </c>
      <c r="D71" s="101">
        <v>7.3999999999999996E-2</v>
      </c>
      <c r="E71" s="101">
        <v>0.1069</v>
      </c>
      <c r="F71" s="101">
        <v>0.12989999999999999</v>
      </c>
      <c r="G71" s="51"/>
      <c r="V71" s="5">
        <v>68</v>
      </c>
      <c r="W71" s="101">
        <v>8.2199999999999995E-2</v>
      </c>
      <c r="X71" s="101">
        <v>8.2199999999999995E-2</v>
      </c>
      <c r="Y71" s="101">
        <v>8.2199999999999995E-2</v>
      </c>
      <c r="Z71" s="101">
        <v>8.2199999999999995E-2</v>
      </c>
      <c r="AA71" s="101">
        <v>8.2199999999999995E-2</v>
      </c>
      <c r="AI71" s="5">
        <v>68</v>
      </c>
      <c r="AJ71" s="101">
        <v>4.5999999999999999E-2</v>
      </c>
      <c r="AK71" s="101">
        <v>7.0699999999999999E-2</v>
      </c>
      <c r="AL71" s="101">
        <v>9.7000000000000003E-2</v>
      </c>
      <c r="AM71" s="101">
        <v>0.12330000000000001</v>
      </c>
      <c r="AN71" s="101">
        <v>0.15129999999999999</v>
      </c>
      <c r="AV71" s="5">
        <v>68</v>
      </c>
      <c r="AW71" s="101">
        <v>0.17599999999999999</v>
      </c>
      <c r="AX71" s="101">
        <v>0.2697</v>
      </c>
      <c r="AY71" s="101">
        <v>0.3322</v>
      </c>
      <c r="AZ71" s="101">
        <v>8.2199999999999995E-2</v>
      </c>
      <c r="BL71" s="105">
        <v>79</v>
      </c>
      <c r="BM71" s="106">
        <v>0.3755</v>
      </c>
      <c r="BW71" s="5">
        <v>68</v>
      </c>
      <c r="BX71" s="111">
        <v>1.41E-2</v>
      </c>
      <c r="BY71" s="111">
        <v>2.07E-2</v>
      </c>
      <c r="BZ71" s="111">
        <v>2.5000000000000001E-2</v>
      </c>
      <c r="CA71" s="111">
        <v>2.93E-2</v>
      </c>
      <c r="CB71" s="111">
        <v>3.3599999999999998E-2</v>
      </c>
      <c r="CK71" s="5">
        <v>68</v>
      </c>
      <c r="CL71" s="101"/>
      <c r="CM71" s="101"/>
      <c r="CN71" s="101"/>
      <c r="CO71" s="101">
        <v>9.0499999999999997E-2</v>
      </c>
      <c r="CW71" s="5">
        <v>68</v>
      </c>
      <c r="CX71" s="101"/>
      <c r="CY71" s="101">
        <v>4.07E-2</v>
      </c>
      <c r="CZ71" s="101">
        <v>2.5899999999999999E-2</v>
      </c>
      <c r="DA71" s="51"/>
    </row>
    <row r="72" spans="3:105" x14ac:dyDescent="0.3">
      <c r="C72" s="5">
        <v>69</v>
      </c>
      <c r="D72" s="101">
        <v>7.4999999999999997E-2</v>
      </c>
      <c r="E72" s="101">
        <v>0.10829999999999999</v>
      </c>
      <c r="F72" s="101">
        <v>0.13159999999999999</v>
      </c>
      <c r="G72" s="51"/>
      <c r="V72" s="5">
        <v>69</v>
      </c>
      <c r="W72" s="101">
        <v>8.3299999999999999E-2</v>
      </c>
      <c r="X72" s="101">
        <v>8.3299999999999999E-2</v>
      </c>
      <c r="Y72" s="101">
        <v>8.3299999999999999E-2</v>
      </c>
      <c r="Z72" s="101">
        <v>8.3299999999999999E-2</v>
      </c>
      <c r="AA72" s="101">
        <v>8.3299999999999999E-2</v>
      </c>
      <c r="AI72" s="5">
        <v>69</v>
      </c>
      <c r="AJ72" s="101">
        <v>4.6600000000000003E-2</v>
      </c>
      <c r="AK72" s="101">
        <v>7.1599999999999997E-2</v>
      </c>
      <c r="AL72" s="101">
        <v>9.8299999999999998E-2</v>
      </c>
      <c r="AM72" s="101">
        <v>0.1249</v>
      </c>
      <c r="AN72" s="101">
        <v>0.15329999999999999</v>
      </c>
      <c r="AV72" s="5">
        <v>69</v>
      </c>
      <c r="AW72" s="101">
        <v>0.17829999999999999</v>
      </c>
      <c r="AX72" s="101">
        <v>0.2732</v>
      </c>
      <c r="AY72" s="101">
        <v>0.33650000000000002</v>
      </c>
      <c r="AZ72" s="101">
        <v>8.3299999999999999E-2</v>
      </c>
      <c r="BL72" s="105">
        <v>80</v>
      </c>
      <c r="BM72" s="106">
        <v>0.3795</v>
      </c>
      <c r="BW72" s="5">
        <v>69</v>
      </c>
      <c r="BX72" s="111">
        <v>1.43E-2</v>
      </c>
      <c r="BY72" s="111">
        <v>2.1000000000000001E-2</v>
      </c>
      <c r="BZ72" s="111">
        <v>2.53E-2</v>
      </c>
      <c r="CA72" s="111">
        <v>2.9700000000000001E-2</v>
      </c>
      <c r="CB72" s="111">
        <v>3.4000000000000002E-2</v>
      </c>
      <c r="CK72" s="5">
        <v>69</v>
      </c>
      <c r="CL72" s="101"/>
      <c r="CM72" s="101"/>
      <c r="CN72" s="101"/>
      <c r="CO72" s="101">
        <v>9.1600000000000001E-2</v>
      </c>
      <c r="CW72" s="5">
        <v>69</v>
      </c>
      <c r="CX72" s="101"/>
      <c r="CY72" s="101">
        <v>4.0800000000000003E-2</v>
      </c>
      <c r="CZ72" s="101">
        <v>2.5999999999999999E-2</v>
      </c>
      <c r="DA72" s="51"/>
    </row>
    <row r="73" spans="3:105" x14ac:dyDescent="0.3">
      <c r="C73" s="5">
        <v>70</v>
      </c>
      <c r="D73" s="101">
        <v>7.5999999999999998E-2</v>
      </c>
      <c r="E73" s="101">
        <v>0.10970000000000001</v>
      </c>
      <c r="F73" s="101">
        <v>0.1333</v>
      </c>
      <c r="G73" s="51"/>
      <c r="V73" s="5">
        <v>70</v>
      </c>
      <c r="W73" s="101">
        <v>8.4400000000000003E-2</v>
      </c>
      <c r="X73" s="101">
        <v>8.4400000000000003E-2</v>
      </c>
      <c r="Y73" s="101">
        <v>8.4400000000000003E-2</v>
      </c>
      <c r="Z73" s="101">
        <v>8.4400000000000003E-2</v>
      </c>
      <c r="AA73" s="101">
        <v>8.4400000000000003E-2</v>
      </c>
      <c r="AI73" s="5">
        <v>70</v>
      </c>
      <c r="AJ73" s="101">
        <v>4.7300000000000002E-2</v>
      </c>
      <c r="AK73" s="101">
        <v>7.2599999999999998E-2</v>
      </c>
      <c r="AL73" s="101">
        <v>9.9599999999999994E-2</v>
      </c>
      <c r="AM73" s="101">
        <v>0.12659999999999999</v>
      </c>
      <c r="AN73" s="101">
        <v>0.15529999999999999</v>
      </c>
      <c r="AV73" s="5">
        <v>70</v>
      </c>
      <c r="AW73" s="101">
        <v>0.18060000000000001</v>
      </c>
      <c r="AX73" s="101">
        <v>0.27679999999999999</v>
      </c>
      <c r="AY73" s="101">
        <v>0.34089999999999998</v>
      </c>
      <c r="AZ73" s="101">
        <v>8.4400000000000003E-2</v>
      </c>
      <c r="BL73" s="105">
        <v>81</v>
      </c>
      <c r="BM73" s="106">
        <v>0.3836</v>
      </c>
      <c r="BW73" s="5">
        <v>70</v>
      </c>
      <c r="BX73" s="111">
        <v>1.4500000000000001E-2</v>
      </c>
      <c r="BY73" s="111">
        <v>2.1299999999999999E-2</v>
      </c>
      <c r="BZ73" s="111">
        <v>2.5700000000000001E-2</v>
      </c>
      <c r="CA73" s="111">
        <v>0.03</v>
      </c>
      <c r="CB73" s="111">
        <v>3.44E-2</v>
      </c>
      <c r="CK73" s="5">
        <v>70</v>
      </c>
      <c r="CL73" s="101"/>
      <c r="CM73" s="101"/>
      <c r="CN73" s="101"/>
      <c r="CO73" s="101">
        <v>9.2799999999999994E-2</v>
      </c>
      <c r="CW73" s="5">
        <v>70</v>
      </c>
      <c r="CX73" s="101"/>
      <c r="CY73" s="101">
        <v>4.0899999999999999E-2</v>
      </c>
      <c r="CZ73" s="101">
        <v>2.6099999999999998E-2</v>
      </c>
      <c r="DA73" s="51"/>
    </row>
    <row r="74" spans="3:105" x14ac:dyDescent="0.3">
      <c r="C74" s="5">
        <v>71</v>
      </c>
      <c r="D74" s="101">
        <v>7.6999999999999999E-2</v>
      </c>
      <c r="E74" s="101">
        <v>0.11119999999999999</v>
      </c>
      <c r="F74" s="101">
        <v>0.1351</v>
      </c>
      <c r="G74" s="51"/>
      <c r="V74" s="5">
        <v>71</v>
      </c>
      <c r="W74" s="101">
        <v>8.5500000000000007E-2</v>
      </c>
      <c r="X74" s="101">
        <v>8.5500000000000007E-2</v>
      </c>
      <c r="Y74" s="101">
        <v>8.5500000000000007E-2</v>
      </c>
      <c r="Z74" s="101">
        <v>8.5500000000000007E-2</v>
      </c>
      <c r="AA74" s="101">
        <v>8.5500000000000007E-2</v>
      </c>
      <c r="AI74" s="5">
        <v>71</v>
      </c>
      <c r="AJ74" s="101">
        <v>4.7899999999999998E-2</v>
      </c>
      <c r="AK74" s="101">
        <v>7.3499999999999996E-2</v>
      </c>
      <c r="AL74" s="101">
        <v>0.1009</v>
      </c>
      <c r="AM74" s="101">
        <v>0.1283</v>
      </c>
      <c r="AN74" s="101">
        <v>0.1573</v>
      </c>
      <c r="AV74" s="5">
        <v>71</v>
      </c>
      <c r="AW74" s="101">
        <v>0.183</v>
      </c>
      <c r="AX74" s="101">
        <v>0.28050000000000003</v>
      </c>
      <c r="AY74" s="101">
        <v>0.34539999999999998</v>
      </c>
      <c r="AZ74" s="101">
        <v>8.5500000000000007E-2</v>
      </c>
      <c r="BL74" s="105">
        <v>82</v>
      </c>
      <c r="BM74" s="106">
        <v>0.38779999999999998</v>
      </c>
      <c r="BW74" s="5">
        <v>71</v>
      </c>
      <c r="BX74" s="111">
        <v>1.47E-2</v>
      </c>
      <c r="BY74" s="111">
        <v>2.1499999999999998E-2</v>
      </c>
      <c r="BZ74" s="111">
        <v>2.5999999999999999E-2</v>
      </c>
      <c r="CA74" s="111">
        <v>3.04E-2</v>
      </c>
      <c r="CB74" s="111">
        <v>3.49E-2</v>
      </c>
      <c r="CK74" s="5">
        <v>71</v>
      </c>
      <c r="CL74" s="101"/>
      <c r="CM74" s="101"/>
      <c r="CN74" s="101"/>
      <c r="CO74" s="101">
        <v>9.4100000000000003E-2</v>
      </c>
      <c r="CW74" s="5">
        <v>71</v>
      </c>
      <c r="CX74" s="101"/>
      <c r="CY74" s="101">
        <v>4.1000000000000002E-2</v>
      </c>
      <c r="CZ74" s="101">
        <v>2.6199999999999998E-2</v>
      </c>
      <c r="DA74" s="51"/>
    </row>
    <row r="75" spans="3:105" x14ac:dyDescent="0.3">
      <c r="C75" s="5">
        <v>72</v>
      </c>
      <c r="D75" s="101">
        <v>7.8E-2</v>
      </c>
      <c r="E75" s="101">
        <v>0.11260000000000001</v>
      </c>
      <c r="F75" s="101">
        <v>0.13689999999999999</v>
      </c>
      <c r="G75" s="51"/>
      <c r="V75" s="5">
        <v>72</v>
      </c>
      <c r="W75" s="101">
        <v>8.6599999999999996E-2</v>
      </c>
      <c r="X75" s="101">
        <v>8.6599999999999996E-2</v>
      </c>
      <c r="Y75" s="101">
        <v>8.6599999999999996E-2</v>
      </c>
      <c r="Z75" s="101">
        <v>8.6599999999999996E-2</v>
      </c>
      <c r="AA75" s="101">
        <v>8.6599999999999996E-2</v>
      </c>
      <c r="AI75" s="5">
        <v>72</v>
      </c>
      <c r="AJ75" s="101">
        <v>4.8500000000000001E-2</v>
      </c>
      <c r="AK75" s="101">
        <v>7.4499999999999997E-2</v>
      </c>
      <c r="AL75" s="101">
        <v>0.1022</v>
      </c>
      <c r="AM75" s="101">
        <v>0.13</v>
      </c>
      <c r="AN75" s="101">
        <v>0.15939999999999999</v>
      </c>
      <c r="AV75" s="5">
        <v>72</v>
      </c>
      <c r="AW75" s="101">
        <v>0.18540000000000001</v>
      </c>
      <c r="AX75" s="101">
        <v>0.28420000000000001</v>
      </c>
      <c r="AY75" s="101">
        <v>0.35</v>
      </c>
      <c r="AZ75" s="101">
        <v>8.6599999999999996E-2</v>
      </c>
      <c r="BL75" s="105">
        <v>83</v>
      </c>
      <c r="BM75" s="106">
        <v>0.3921</v>
      </c>
      <c r="BW75" s="5">
        <v>72</v>
      </c>
      <c r="BX75" s="111">
        <v>1.49E-2</v>
      </c>
      <c r="BY75" s="111">
        <v>2.18E-2</v>
      </c>
      <c r="BZ75" s="111">
        <v>2.63E-2</v>
      </c>
      <c r="CA75" s="111">
        <v>3.0800000000000001E-2</v>
      </c>
      <c r="CB75" s="111">
        <v>3.5299999999999998E-2</v>
      </c>
      <c r="CK75" s="5">
        <v>72</v>
      </c>
      <c r="CL75" s="101"/>
      <c r="CM75" s="101"/>
      <c r="CN75" s="101"/>
      <c r="CO75" s="101">
        <v>9.5299999999999996E-2</v>
      </c>
      <c r="CW75" s="5">
        <v>72</v>
      </c>
      <c r="CX75" s="101"/>
      <c r="CY75" s="101">
        <v>4.1100000000000005E-2</v>
      </c>
      <c r="CZ75" s="101">
        <v>2.6299999999999997E-2</v>
      </c>
      <c r="DA75" s="51"/>
    </row>
    <row r="76" spans="3:105" x14ac:dyDescent="0.3">
      <c r="C76" s="5">
        <v>73</v>
      </c>
      <c r="D76" s="101">
        <v>7.8700000000000006E-2</v>
      </c>
      <c r="E76" s="101">
        <v>0.1137</v>
      </c>
      <c r="F76" s="101">
        <v>0.13819999999999999</v>
      </c>
      <c r="V76" s="5">
        <v>73</v>
      </c>
      <c r="W76" s="101">
        <v>8.7499999999999994E-2</v>
      </c>
      <c r="X76" s="101">
        <v>8.7499999999999994E-2</v>
      </c>
      <c r="Y76" s="101">
        <v>8.7499999999999994E-2</v>
      </c>
      <c r="Z76" s="101">
        <v>8.7499999999999994E-2</v>
      </c>
      <c r="AA76" s="101">
        <v>8.7499999999999994E-2</v>
      </c>
      <c r="AI76" s="5">
        <v>73</v>
      </c>
      <c r="AJ76" s="101">
        <v>4.9000000000000002E-2</v>
      </c>
      <c r="AK76" s="101">
        <v>7.5200000000000003E-2</v>
      </c>
      <c r="AL76" s="101">
        <v>0.1032</v>
      </c>
      <c r="AM76" s="101">
        <v>0.13120000000000001</v>
      </c>
      <c r="AN76" s="101">
        <v>0.16089999999999999</v>
      </c>
      <c r="AV76" s="5">
        <v>73</v>
      </c>
      <c r="AW76" s="101">
        <v>0.18720000000000001</v>
      </c>
      <c r="AX76" s="101">
        <v>0.28689999999999999</v>
      </c>
      <c r="AY76" s="101">
        <v>0.3533</v>
      </c>
      <c r="AZ76" s="101">
        <v>8.7499999999999994E-2</v>
      </c>
      <c r="BL76" s="105">
        <v>84</v>
      </c>
      <c r="BM76" s="106">
        <v>0.39650000000000002</v>
      </c>
      <c r="BW76" s="5">
        <v>73</v>
      </c>
      <c r="BX76" s="111">
        <v>1.4999999999999999E-2</v>
      </c>
      <c r="BY76" s="111">
        <v>2.1999999999999999E-2</v>
      </c>
      <c r="BZ76" s="111">
        <v>2.6599999999999999E-2</v>
      </c>
      <c r="CA76" s="111">
        <v>3.1099999999999999E-2</v>
      </c>
      <c r="CB76" s="111">
        <v>3.5700000000000003E-2</v>
      </c>
      <c r="CK76" s="5">
        <v>73</v>
      </c>
      <c r="CL76" s="101"/>
      <c r="CM76" s="101"/>
      <c r="CN76" s="101"/>
      <c r="CO76" s="101">
        <v>9.6199999999999994E-2</v>
      </c>
      <c r="CW76" s="5">
        <v>73</v>
      </c>
      <c r="CX76" s="101"/>
      <c r="CY76" s="101">
        <v>4.1200000000000001E-2</v>
      </c>
      <c r="CZ76" s="101">
        <v>2.64E-2</v>
      </c>
    </row>
    <row r="77" spans="3:105" x14ac:dyDescent="0.3">
      <c r="C77" s="5">
        <v>74</v>
      </c>
      <c r="D77" s="101">
        <v>7.9500000000000001E-2</v>
      </c>
      <c r="E77" s="101">
        <v>0.1148</v>
      </c>
      <c r="F77" s="101">
        <v>0.13950000000000001</v>
      </c>
      <c r="V77" s="5">
        <v>74</v>
      </c>
      <c r="W77" s="101">
        <v>8.8300000000000003E-2</v>
      </c>
      <c r="X77" s="101">
        <v>8.8300000000000003E-2</v>
      </c>
      <c r="Y77" s="101">
        <v>8.8300000000000003E-2</v>
      </c>
      <c r="Z77" s="101">
        <v>8.8300000000000003E-2</v>
      </c>
      <c r="AA77" s="101">
        <v>8.8300000000000003E-2</v>
      </c>
      <c r="AI77" s="5">
        <v>74</v>
      </c>
      <c r="AJ77" s="101">
        <v>4.9399999999999999E-2</v>
      </c>
      <c r="AK77" s="101">
        <v>7.5899999999999995E-2</v>
      </c>
      <c r="AL77" s="101">
        <v>0.1042</v>
      </c>
      <c r="AM77" s="101">
        <v>0.13250000000000001</v>
      </c>
      <c r="AN77" s="101">
        <v>0.16250000000000001</v>
      </c>
      <c r="AV77" s="5">
        <v>74</v>
      </c>
      <c r="AW77" s="101">
        <v>0.189</v>
      </c>
      <c r="AX77" s="101">
        <v>0.28960000000000002</v>
      </c>
      <c r="AY77" s="101">
        <v>0.35670000000000002</v>
      </c>
      <c r="AZ77" s="101">
        <v>8.8300000000000003E-2</v>
      </c>
      <c r="BL77" s="105">
        <v>85</v>
      </c>
      <c r="BM77" s="106">
        <v>0.3997</v>
      </c>
      <c r="BW77" s="5">
        <v>74</v>
      </c>
      <c r="BX77" s="111">
        <v>1.52E-2</v>
      </c>
      <c r="BY77" s="111">
        <v>2.23E-2</v>
      </c>
      <c r="BZ77" s="111">
        <v>2.6800000000000001E-2</v>
      </c>
      <c r="CA77" s="111">
        <v>3.1399999999999997E-2</v>
      </c>
      <c r="CB77" s="111">
        <v>3.5999999999999997E-2</v>
      </c>
      <c r="CK77" s="5">
        <v>74</v>
      </c>
      <c r="CL77" s="101"/>
      <c r="CM77" s="101"/>
      <c r="CN77" s="101"/>
      <c r="CO77" s="101">
        <v>9.7100000000000006E-2</v>
      </c>
      <c r="CW77" s="5">
        <v>74</v>
      </c>
      <c r="CX77" s="101"/>
      <c r="CY77" s="101">
        <v>4.1300000000000003E-2</v>
      </c>
      <c r="CZ77" s="101">
        <v>2.6499999999999999E-2</v>
      </c>
    </row>
    <row r="78" spans="3:105" x14ac:dyDescent="0.3">
      <c r="C78" s="5">
        <v>75</v>
      </c>
      <c r="D78" s="101">
        <v>8.0299999999999996E-2</v>
      </c>
      <c r="E78" s="101">
        <v>0.1159</v>
      </c>
      <c r="F78" s="101">
        <v>0.1409</v>
      </c>
      <c r="V78" s="5">
        <v>75</v>
      </c>
      <c r="W78" s="101">
        <v>8.9200000000000002E-2</v>
      </c>
      <c r="X78" s="101">
        <v>8.9200000000000002E-2</v>
      </c>
      <c r="Y78" s="101">
        <v>8.9200000000000002E-2</v>
      </c>
      <c r="Z78" s="101">
        <v>8.9200000000000002E-2</v>
      </c>
      <c r="AA78" s="101">
        <v>8.9200000000000002E-2</v>
      </c>
      <c r="AI78" s="5">
        <v>75</v>
      </c>
      <c r="AJ78" s="101">
        <v>4.99E-2</v>
      </c>
      <c r="AK78" s="101">
        <v>7.6700000000000004E-2</v>
      </c>
      <c r="AL78" s="101">
        <v>0.1052</v>
      </c>
      <c r="AM78" s="101">
        <v>0.1338</v>
      </c>
      <c r="AN78" s="101">
        <v>0.1641</v>
      </c>
      <c r="AV78" s="5">
        <v>75</v>
      </c>
      <c r="AW78" s="101">
        <v>0.1908</v>
      </c>
      <c r="AX78" s="101">
        <v>0.29249999999999998</v>
      </c>
      <c r="AY78" s="101">
        <v>0.36030000000000001</v>
      </c>
      <c r="AZ78" s="101">
        <v>8.9200000000000002E-2</v>
      </c>
      <c r="BL78" s="105">
        <v>86</v>
      </c>
      <c r="BM78" s="106">
        <v>0.40310000000000001</v>
      </c>
      <c r="BW78" s="5">
        <v>75</v>
      </c>
      <c r="BX78" s="111">
        <v>1.5299999999999999E-2</v>
      </c>
      <c r="BY78" s="111">
        <v>2.2499999999999999E-2</v>
      </c>
      <c r="BZ78" s="111">
        <v>2.7099999999999999E-2</v>
      </c>
      <c r="CA78" s="111">
        <v>3.1699999999999999E-2</v>
      </c>
      <c r="CB78" s="111">
        <v>3.6400000000000002E-2</v>
      </c>
      <c r="CK78" s="5">
        <v>75</v>
      </c>
      <c r="CL78" s="101"/>
      <c r="CM78" s="101"/>
      <c r="CN78" s="101"/>
      <c r="CO78" s="101">
        <v>9.8100000000000007E-2</v>
      </c>
      <c r="CW78" s="5">
        <v>75</v>
      </c>
      <c r="CX78" s="101"/>
      <c r="CY78" s="101">
        <v>4.1399999999999999E-2</v>
      </c>
      <c r="CZ78" s="101">
        <v>2.6599999999999999E-2</v>
      </c>
    </row>
    <row r="79" spans="3:105" x14ac:dyDescent="0.3">
      <c r="C79" s="5">
        <v>76</v>
      </c>
      <c r="D79" s="101">
        <v>8.1100000000000005E-2</v>
      </c>
      <c r="E79" s="101">
        <v>0.1171</v>
      </c>
      <c r="F79" s="101">
        <v>0.14230000000000001</v>
      </c>
      <c r="V79" s="5">
        <v>76</v>
      </c>
      <c r="W79" s="101">
        <v>9.01E-2</v>
      </c>
      <c r="X79" s="101">
        <v>9.01E-2</v>
      </c>
      <c r="Y79" s="101">
        <v>9.01E-2</v>
      </c>
      <c r="Z79" s="101">
        <v>9.01E-2</v>
      </c>
      <c r="AA79" s="101">
        <v>9.01E-2</v>
      </c>
      <c r="AI79" s="5">
        <v>76</v>
      </c>
      <c r="AJ79" s="101">
        <v>5.04E-2</v>
      </c>
      <c r="AK79" s="101">
        <v>7.7499999999999999E-2</v>
      </c>
      <c r="AL79" s="101">
        <v>0.10630000000000001</v>
      </c>
      <c r="AM79" s="101">
        <v>0.1351</v>
      </c>
      <c r="AN79" s="101">
        <v>0.16569999999999999</v>
      </c>
      <c r="AV79" s="5">
        <v>76</v>
      </c>
      <c r="AW79" s="101">
        <v>0.1928</v>
      </c>
      <c r="AX79" s="101">
        <v>0.29549999999999998</v>
      </c>
      <c r="AY79" s="101">
        <v>0.3639</v>
      </c>
      <c r="AZ79" s="101">
        <v>9.01E-2</v>
      </c>
      <c r="BL79" s="105">
        <v>87</v>
      </c>
      <c r="BM79" s="106">
        <v>0.40649999999999997</v>
      </c>
      <c r="BW79" s="5">
        <v>76</v>
      </c>
      <c r="BX79" s="111">
        <v>1.55E-2</v>
      </c>
      <c r="BY79" s="111">
        <v>2.2700000000000001E-2</v>
      </c>
      <c r="BZ79" s="111">
        <v>2.7400000000000001E-2</v>
      </c>
      <c r="CA79" s="111">
        <v>3.2099999999999997E-2</v>
      </c>
      <c r="CB79" s="111">
        <v>3.6799999999999999E-2</v>
      </c>
      <c r="CK79" s="5">
        <v>76</v>
      </c>
      <c r="CL79" s="101"/>
      <c r="CM79" s="101"/>
      <c r="CN79" s="101"/>
      <c r="CO79" s="101">
        <v>9.9099999999999994E-2</v>
      </c>
      <c r="CW79" s="5">
        <v>76</v>
      </c>
      <c r="CX79" s="101"/>
      <c r="CY79" s="101">
        <v>4.1500000000000002E-2</v>
      </c>
      <c r="CZ79" s="101">
        <v>2.6699999999999998E-2</v>
      </c>
    </row>
    <row r="80" spans="3:105" x14ac:dyDescent="0.3">
      <c r="C80" s="5">
        <v>77</v>
      </c>
      <c r="D80" s="101">
        <v>8.1900000000000001E-2</v>
      </c>
      <c r="E80" s="101">
        <v>0.1183</v>
      </c>
      <c r="F80" s="101">
        <v>0.14380000000000001</v>
      </c>
      <c r="V80" s="5">
        <v>77</v>
      </c>
      <c r="W80" s="101">
        <v>9.0999999999999998E-2</v>
      </c>
      <c r="X80" s="101">
        <v>9.0999999999999998E-2</v>
      </c>
      <c r="Y80" s="101">
        <v>9.0999999999999998E-2</v>
      </c>
      <c r="Z80" s="101">
        <v>9.0999999999999998E-2</v>
      </c>
      <c r="AA80" s="101">
        <v>9.0999999999999998E-2</v>
      </c>
      <c r="AI80" s="5">
        <v>77</v>
      </c>
      <c r="AJ80" s="101">
        <v>5.0999999999999997E-2</v>
      </c>
      <c r="AK80" s="101">
        <v>7.8299999999999995E-2</v>
      </c>
      <c r="AL80" s="101">
        <v>0.1074</v>
      </c>
      <c r="AM80" s="101">
        <v>0.13650000000000001</v>
      </c>
      <c r="AN80" s="101">
        <v>0.16750000000000001</v>
      </c>
      <c r="AV80" s="5">
        <v>77</v>
      </c>
      <c r="AW80" s="101">
        <v>0.1948</v>
      </c>
      <c r="AX80" s="101">
        <v>0.29849999999999999</v>
      </c>
      <c r="AY80" s="101">
        <v>0.36770000000000003</v>
      </c>
      <c r="AZ80" s="101">
        <v>9.0999999999999998E-2</v>
      </c>
      <c r="BL80" s="105">
        <v>88</v>
      </c>
      <c r="BM80" s="106">
        <v>0.41010000000000002</v>
      </c>
      <c r="BW80" s="5">
        <v>77</v>
      </c>
      <c r="BX80" s="111">
        <v>1.5699999999999999E-2</v>
      </c>
      <c r="BY80" s="111">
        <v>2.29E-2</v>
      </c>
      <c r="BZ80" s="111">
        <v>2.7699999999999999E-2</v>
      </c>
      <c r="CA80" s="111">
        <v>3.2399999999999998E-2</v>
      </c>
      <c r="CB80" s="111">
        <v>3.7100000000000001E-2</v>
      </c>
      <c r="CK80" s="5">
        <v>77</v>
      </c>
      <c r="CL80" s="101"/>
      <c r="CM80" s="101"/>
      <c r="CN80" s="101"/>
      <c r="CO80" s="101">
        <v>0.10009999999999999</v>
      </c>
      <c r="CW80" s="5">
        <v>77</v>
      </c>
      <c r="CX80" s="101"/>
      <c r="CY80" s="101">
        <v>4.1600000000000005E-2</v>
      </c>
      <c r="CZ80" s="101">
        <v>2.6799999999999997E-2</v>
      </c>
    </row>
    <row r="81" spans="3:104" x14ac:dyDescent="0.3">
      <c r="C81" s="5">
        <v>78</v>
      </c>
      <c r="D81" s="101">
        <v>8.2799999999999999E-2</v>
      </c>
      <c r="E81" s="101">
        <v>0.1196</v>
      </c>
      <c r="F81" s="101">
        <v>0.14530000000000001</v>
      </c>
      <c r="V81" s="5">
        <v>78</v>
      </c>
      <c r="W81" s="101">
        <v>9.1999999999999998E-2</v>
      </c>
      <c r="X81" s="101">
        <v>9.1999999999999998E-2</v>
      </c>
      <c r="Y81" s="101">
        <v>9.1999999999999998E-2</v>
      </c>
      <c r="Z81" s="101">
        <v>9.1999999999999998E-2</v>
      </c>
      <c r="AA81" s="101">
        <v>9.1999999999999998E-2</v>
      </c>
      <c r="AI81" s="5">
        <v>78</v>
      </c>
      <c r="AJ81" s="101">
        <v>5.1499999999999997E-2</v>
      </c>
      <c r="AK81" s="101">
        <v>7.9100000000000004E-2</v>
      </c>
      <c r="AL81" s="101">
        <v>0.1085</v>
      </c>
      <c r="AM81" s="101">
        <v>0.13789999999999999</v>
      </c>
      <c r="AN81" s="101">
        <v>0.16919999999999999</v>
      </c>
      <c r="AV81" s="5">
        <v>78</v>
      </c>
      <c r="AW81" s="101">
        <v>0.1968</v>
      </c>
      <c r="AX81" s="101">
        <v>0.30159999999999998</v>
      </c>
      <c r="AY81" s="101">
        <v>0.3715</v>
      </c>
      <c r="AZ81" s="101">
        <v>9.1999999999999998E-2</v>
      </c>
      <c r="BL81" s="105">
        <v>89</v>
      </c>
      <c r="BM81" s="106">
        <v>0.41370000000000001</v>
      </c>
      <c r="BW81" s="5">
        <v>78</v>
      </c>
      <c r="BX81" s="111">
        <v>1.5800000000000002E-2</v>
      </c>
      <c r="BY81" s="111">
        <v>2.3199999999999998E-2</v>
      </c>
      <c r="BZ81" s="111">
        <v>2.8000000000000001E-2</v>
      </c>
      <c r="CA81" s="111">
        <v>3.27E-2</v>
      </c>
      <c r="CB81" s="111">
        <v>3.7499999999999999E-2</v>
      </c>
      <c r="CK81" s="5">
        <v>78</v>
      </c>
      <c r="CL81" s="101"/>
      <c r="CM81" s="101"/>
      <c r="CN81" s="101"/>
      <c r="CO81" s="101">
        <v>0.1012</v>
      </c>
      <c r="CW81" s="5">
        <v>78</v>
      </c>
      <c r="CX81" s="101"/>
      <c r="CY81" s="101">
        <v>4.1700000000000001E-2</v>
      </c>
      <c r="CZ81" s="101">
        <v>2.6899999999999997E-2</v>
      </c>
    </row>
    <row r="82" spans="3:104" x14ac:dyDescent="0.3">
      <c r="C82" s="5">
        <v>79</v>
      </c>
      <c r="D82" s="101">
        <v>8.3599999999999994E-2</v>
      </c>
      <c r="E82" s="101">
        <v>0.1208</v>
      </c>
      <c r="F82" s="101">
        <v>0.14680000000000001</v>
      </c>
      <c r="V82" s="5">
        <v>79</v>
      </c>
      <c r="W82" s="101">
        <v>9.2899999999999996E-2</v>
      </c>
      <c r="X82" s="101">
        <v>9.2899999999999996E-2</v>
      </c>
      <c r="Y82" s="101">
        <v>9.2899999999999996E-2</v>
      </c>
      <c r="Z82" s="101">
        <v>9.2899999999999996E-2</v>
      </c>
      <c r="AA82" s="101">
        <v>9.2899999999999996E-2</v>
      </c>
      <c r="AI82" s="5">
        <v>79</v>
      </c>
      <c r="AJ82" s="101">
        <v>5.1999999999999998E-2</v>
      </c>
      <c r="AK82" s="101">
        <v>7.9899999999999999E-2</v>
      </c>
      <c r="AL82" s="101">
        <v>0.10970000000000001</v>
      </c>
      <c r="AM82" s="101">
        <v>0.1394</v>
      </c>
      <c r="AN82" s="101">
        <v>0.17100000000000001</v>
      </c>
      <c r="AV82" s="5">
        <v>79</v>
      </c>
      <c r="AW82" s="101">
        <v>0.19889999999999999</v>
      </c>
      <c r="AX82" s="101">
        <v>0.30480000000000002</v>
      </c>
      <c r="AY82" s="101">
        <v>0.3755</v>
      </c>
      <c r="AZ82" s="101">
        <v>9.2899999999999996E-2</v>
      </c>
      <c r="BL82" s="105">
        <v>90</v>
      </c>
      <c r="BM82" s="106">
        <v>0.41739999999999999</v>
      </c>
      <c r="BW82" s="5">
        <v>79</v>
      </c>
      <c r="BX82" s="111">
        <v>1.6E-2</v>
      </c>
      <c r="BY82" s="111">
        <v>2.3400000000000001E-2</v>
      </c>
      <c r="BZ82" s="111">
        <v>2.8299999999999999E-2</v>
      </c>
      <c r="CA82" s="111">
        <v>3.3099999999999997E-2</v>
      </c>
      <c r="CB82" s="111">
        <v>3.7900000000000003E-2</v>
      </c>
      <c r="CK82" s="5">
        <v>79</v>
      </c>
      <c r="CL82" s="101"/>
      <c r="CM82" s="101"/>
      <c r="CN82" s="101"/>
      <c r="CO82" s="101">
        <v>0.1022</v>
      </c>
      <c r="CW82" s="5">
        <v>79</v>
      </c>
      <c r="CX82" s="101"/>
      <c r="CY82" s="101">
        <v>4.1800000000000004E-2</v>
      </c>
      <c r="CZ82" s="101">
        <v>2.7E-2</v>
      </c>
    </row>
    <row r="83" spans="3:104" x14ac:dyDescent="0.3">
      <c r="C83" s="5">
        <v>80</v>
      </c>
      <c r="D83" s="101">
        <v>8.4500000000000006E-2</v>
      </c>
      <c r="E83" s="101">
        <v>0.1221</v>
      </c>
      <c r="F83" s="101">
        <v>0.1484</v>
      </c>
      <c r="V83" s="5">
        <v>80</v>
      </c>
      <c r="W83" s="101">
        <v>9.3899999999999997E-2</v>
      </c>
      <c r="X83" s="101">
        <v>9.3899999999999997E-2</v>
      </c>
      <c r="Y83" s="101">
        <v>9.3899999999999997E-2</v>
      </c>
      <c r="Z83" s="101">
        <v>9.3899999999999997E-2</v>
      </c>
      <c r="AA83" s="101">
        <v>9.3899999999999997E-2</v>
      </c>
      <c r="AI83" s="5">
        <v>80</v>
      </c>
      <c r="AJ83" s="101">
        <v>5.2600000000000001E-2</v>
      </c>
      <c r="AK83" s="101">
        <v>8.0799999999999997E-2</v>
      </c>
      <c r="AL83" s="101">
        <v>0.1108</v>
      </c>
      <c r="AM83" s="101">
        <v>0.1409</v>
      </c>
      <c r="AN83" s="101">
        <v>0.17280000000000001</v>
      </c>
      <c r="AV83" s="5">
        <v>80</v>
      </c>
      <c r="AW83" s="101">
        <v>0.20100000000000001</v>
      </c>
      <c r="AX83" s="101">
        <v>0.30809999999999998</v>
      </c>
      <c r="AY83" s="101">
        <v>0.3795</v>
      </c>
      <c r="AZ83" s="101">
        <v>9.3899999999999997E-2</v>
      </c>
      <c r="BL83" s="105">
        <v>91</v>
      </c>
      <c r="BM83" s="106">
        <v>0.42120000000000002</v>
      </c>
      <c r="BW83" s="5">
        <v>80</v>
      </c>
      <c r="BX83" s="111">
        <v>1.6199999999999999E-2</v>
      </c>
      <c r="BY83" s="111">
        <v>2.3699999999999999E-2</v>
      </c>
      <c r="BZ83" s="111">
        <v>2.86E-2</v>
      </c>
      <c r="CA83" s="111">
        <v>3.3399999999999999E-2</v>
      </c>
      <c r="CB83" s="111">
        <v>3.8300000000000001E-2</v>
      </c>
      <c r="CK83" s="5">
        <v>80</v>
      </c>
      <c r="CL83" s="101"/>
      <c r="CM83" s="101"/>
      <c r="CN83" s="101"/>
      <c r="CO83" s="101">
        <v>0.1033</v>
      </c>
      <c r="CW83" s="5">
        <v>80</v>
      </c>
      <c r="CX83" s="101"/>
      <c r="CY83" s="101">
        <v>4.19E-2</v>
      </c>
      <c r="CZ83" s="101">
        <v>2.7199999999999998E-2</v>
      </c>
    </row>
    <row r="84" spans="3:104" x14ac:dyDescent="0.3">
      <c r="C84" s="5">
        <v>81</v>
      </c>
      <c r="D84" s="101">
        <v>8.5500000000000007E-2</v>
      </c>
      <c r="E84" s="101">
        <v>0.1234</v>
      </c>
      <c r="F84" s="101">
        <v>0.15</v>
      </c>
      <c r="V84" s="5">
        <v>81</v>
      </c>
      <c r="W84" s="101">
        <v>9.5000000000000001E-2</v>
      </c>
      <c r="X84" s="101">
        <v>9.5000000000000001E-2</v>
      </c>
      <c r="Y84" s="101">
        <v>9.5000000000000001E-2</v>
      </c>
      <c r="Z84" s="101">
        <v>9.5000000000000001E-2</v>
      </c>
      <c r="AA84" s="101">
        <v>9.5000000000000001E-2</v>
      </c>
      <c r="AI84" s="5">
        <v>81</v>
      </c>
      <c r="AJ84" s="101">
        <v>5.3199999999999997E-2</v>
      </c>
      <c r="AK84" s="101">
        <v>8.1699999999999995E-2</v>
      </c>
      <c r="AL84" s="101">
        <v>0.11210000000000001</v>
      </c>
      <c r="AM84" s="101">
        <v>0.1424</v>
      </c>
      <c r="AN84" s="101">
        <v>0.17469999999999999</v>
      </c>
      <c r="AV84" s="5">
        <v>81</v>
      </c>
      <c r="AW84" s="101">
        <v>0.20319999999999999</v>
      </c>
      <c r="AX84" s="101">
        <v>0.3115</v>
      </c>
      <c r="AY84" s="101">
        <v>0.3836</v>
      </c>
      <c r="AZ84" s="101">
        <v>9.5000000000000001E-2</v>
      </c>
      <c r="BL84" s="105">
        <v>92</v>
      </c>
      <c r="BM84" s="106">
        <v>0.42499999999999999</v>
      </c>
      <c r="BW84" s="5">
        <v>81</v>
      </c>
      <c r="BX84" s="111">
        <v>1.6299999999999999E-2</v>
      </c>
      <c r="BY84" s="111">
        <v>2.3900000000000001E-2</v>
      </c>
      <c r="BZ84" s="111">
        <v>2.8899999999999999E-2</v>
      </c>
      <c r="CA84" s="111">
        <v>3.3799999999999997E-2</v>
      </c>
      <c r="CB84" s="111">
        <v>3.8699999999999998E-2</v>
      </c>
      <c r="CK84" s="5">
        <v>81</v>
      </c>
      <c r="CL84" s="101"/>
      <c r="CM84" s="101"/>
      <c r="CN84" s="101"/>
      <c r="CO84" s="101">
        <v>0.1045</v>
      </c>
      <c r="CW84" s="5">
        <v>81</v>
      </c>
      <c r="CX84" s="101"/>
      <c r="CY84" s="101">
        <v>4.2000000000000003E-2</v>
      </c>
      <c r="CZ84" s="101">
        <v>2.7299999999999998E-2</v>
      </c>
    </row>
    <row r="85" spans="3:104" x14ac:dyDescent="0.3">
      <c r="C85" s="5">
        <v>82</v>
      </c>
      <c r="D85" s="101">
        <v>8.6400000000000005E-2</v>
      </c>
      <c r="E85" s="101">
        <v>0.12479999999999999</v>
      </c>
      <c r="F85" s="101">
        <v>0.1517</v>
      </c>
      <c r="V85" s="5">
        <v>82</v>
      </c>
      <c r="W85" s="101">
        <v>9.6000000000000002E-2</v>
      </c>
      <c r="X85" s="101">
        <v>9.6000000000000002E-2</v>
      </c>
      <c r="Y85" s="101">
        <v>9.6000000000000002E-2</v>
      </c>
      <c r="Z85" s="101">
        <v>9.6000000000000002E-2</v>
      </c>
      <c r="AA85" s="101">
        <v>9.6000000000000002E-2</v>
      </c>
      <c r="AI85" s="5">
        <v>82</v>
      </c>
      <c r="AJ85" s="101">
        <v>5.3800000000000001E-2</v>
      </c>
      <c r="AK85" s="101">
        <v>8.2600000000000007E-2</v>
      </c>
      <c r="AL85" s="101">
        <v>0.1133</v>
      </c>
      <c r="AM85" s="101">
        <v>0.14399999999999999</v>
      </c>
      <c r="AN85" s="101">
        <v>0.17660000000000001</v>
      </c>
      <c r="AV85" s="5">
        <v>82</v>
      </c>
      <c r="AW85" s="101">
        <v>0.2054</v>
      </c>
      <c r="AX85" s="101">
        <v>0.31490000000000001</v>
      </c>
      <c r="AY85" s="101">
        <v>0.38779999999999998</v>
      </c>
      <c r="AZ85" s="101">
        <v>9.6000000000000002E-2</v>
      </c>
      <c r="BL85" s="105">
        <v>93</v>
      </c>
      <c r="BM85" s="106">
        <v>0.42899999999999999</v>
      </c>
      <c r="BW85" s="5">
        <v>82</v>
      </c>
      <c r="BX85" s="111">
        <v>1.6500000000000001E-2</v>
      </c>
      <c r="BY85" s="111">
        <v>2.4199999999999999E-2</v>
      </c>
      <c r="BZ85" s="111">
        <v>2.92E-2</v>
      </c>
      <c r="CA85" s="111">
        <v>3.4200000000000001E-2</v>
      </c>
      <c r="CB85" s="111">
        <v>3.9199999999999999E-2</v>
      </c>
      <c r="CK85" s="5">
        <v>82</v>
      </c>
      <c r="CL85" s="101"/>
      <c r="CM85" s="101"/>
      <c r="CN85" s="101"/>
      <c r="CO85" s="101">
        <v>0.1056</v>
      </c>
      <c r="CW85" s="5">
        <v>82</v>
      </c>
      <c r="CX85" s="101"/>
      <c r="CY85" s="101">
        <v>4.2099999999999999E-2</v>
      </c>
      <c r="CZ85" s="101">
        <v>2.7399999999999997E-2</v>
      </c>
    </row>
    <row r="86" spans="3:104" x14ac:dyDescent="0.3">
      <c r="C86" s="5">
        <v>83</v>
      </c>
      <c r="D86" s="101">
        <v>8.7400000000000005E-2</v>
      </c>
      <c r="E86" s="101">
        <v>0.12620000000000001</v>
      </c>
      <c r="F86" s="101">
        <v>0.15340000000000001</v>
      </c>
      <c r="V86" s="5">
        <v>83</v>
      </c>
      <c r="W86" s="101">
        <v>9.7100000000000006E-2</v>
      </c>
      <c r="X86" s="101">
        <v>9.7100000000000006E-2</v>
      </c>
      <c r="Y86" s="101">
        <v>9.7100000000000006E-2</v>
      </c>
      <c r="Z86" s="101">
        <v>9.7100000000000006E-2</v>
      </c>
      <c r="AA86" s="101">
        <v>9.7100000000000006E-2</v>
      </c>
      <c r="AI86" s="5">
        <v>83</v>
      </c>
      <c r="AJ86" s="101">
        <v>5.4399999999999997E-2</v>
      </c>
      <c r="AK86" s="101">
        <v>8.3500000000000005E-2</v>
      </c>
      <c r="AL86" s="101">
        <v>0.1145</v>
      </c>
      <c r="AM86" s="101">
        <v>0.14560000000000001</v>
      </c>
      <c r="AN86" s="101">
        <v>0.17860000000000001</v>
      </c>
      <c r="AV86" s="5">
        <v>83</v>
      </c>
      <c r="AW86" s="101">
        <v>0.2077</v>
      </c>
      <c r="AX86" s="101">
        <v>0.31840000000000002</v>
      </c>
      <c r="AY86" s="101">
        <v>0.3921</v>
      </c>
      <c r="AZ86" s="101">
        <v>9.7100000000000006E-2</v>
      </c>
      <c r="BL86" s="105">
        <v>94</v>
      </c>
      <c r="BM86" s="106">
        <v>0.433</v>
      </c>
      <c r="BW86" s="5">
        <v>83</v>
      </c>
      <c r="BX86" s="111">
        <v>1.67E-2</v>
      </c>
      <c r="BY86" s="111">
        <v>2.4500000000000001E-2</v>
      </c>
      <c r="BZ86" s="111">
        <v>2.9499999999999998E-2</v>
      </c>
      <c r="CA86" s="111">
        <v>3.4599999999999999E-2</v>
      </c>
      <c r="CB86" s="111">
        <v>3.9600000000000003E-2</v>
      </c>
      <c r="CK86" s="5">
        <v>83</v>
      </c>
      <c r="CL86" s="101"/>
      <c r="CM86" s="101"/>
      <c r="CN86" s="101"/>
      <c r="CO86" s="101">
        <v>0.10680000000000001</v>
      </c>
      <c r="CW86" s="5">
        <v>83</v>
      </c>
      <c r="CX86" s="101"/>
      <c r="CY86" s="101">
        <v>4.2200000000000001E-2</v>
      </c>
      <c r="CZ86" s="101">
        <v>2.75E-2</v>
      </c>
    </row>
    <row r="87" spans="3:104" x14ac:dyDescent="0.3">
      <c r="C87" s="5">
        <v>84</v>
      </c>
      <c r="D87" s="101">
        <v>8.8300000000000003E-2</v>
      </c>
      <c r="E87" s="101">
        <v>0.12759999999999999</v>
      </c>
      <c r="F87" s="101">
        <v>0.15509999999999999</v>
      </c>
      <c r="V87" s="5">
        <v>84</v>
      </c>
      <c r="W87" s="101">
        <v>9.8100000000000007E-2</v>
      </c>
      <c r="X87" s="101">
        <v>9.8100000000000007E-2</v>
      </c>
      <c r="Y87" s="101">
        <v>9.8100000000000007E-2</v>
      </c>
      <c r="Z87" s="101">
        <v>9.8100000000000007E-2</v>
      </c>
      <c r="AA87" s="101">
        <v>9.8100000000000007E-2</v>
      </c>
      <c r="AI87" s="5">
        <v>84</v>
      </c>
      <c r="AJ87" s="101">
        <v>5.5E-2</v>
      </c>
      <c r="AK87" s="101">
        <v>8.4400000000000003E-2</v>
      </c>
      <c r="AL87" s="101">
        <v>0.1158</v>
      </c>
      <c r="AM87" s="101">
        <v>0.1472</v>
      </c>
      <c r="AN87" s="101">
        <v>0.18060000000000001</v>
      </c>
      <c r="AV87" s="5">
        <v>84</v>
      </c>
      <c r="AW87" s="101">
        <v>0.21</v>
      </c>
      <c r="AX87" s="101">
        <v>0.32190000000000002</v>
      </c>
      <c r="AY87" s="101">
        <v>0.39650000000000002</v>
      </c>
      <c r="AZ87" s="101">
        <v>9.8100000000000007E-2</v>
      </c>
      <c r="BL87" s="105">
        <v>95</v>
      </c>
      <c r="BM87" s="106">
        <v>0.437</v>
      </c>
      <c r="BW87" s="5">
        <v>84</v>
      </c>
      <c r="BX87" s="111">
        <v>1.6899999999999998E-2</v>
      </c>
      <c r="BY87" s="111">
        <v>2.47E-2</v>
      </c>
      <c r="BZ87" s="111">
        <v>2.98E-2</v>
      </c>
      <c r="CA87" s="111">
        <v>3.49E-2</v>
      </c>
      <c r="CB87" s="111">
        <v>0.04</v>
      </c>
      <c r="CK87" s="5">
        <v>84</v>
      </c>
      <c r="CL87" s="101"/>
      <c r="CM87" s="101"/>
      <c r="CN87" s="101"/>
      <c r="CO87" s="101">
        <v>0.1079</v>
      </c>
      <c r="CW87" s="5">
        <v>84</v>
      </c>
      <c r="CX87" s="101"/>
      <c r="CY87" s="101">
        <v>4.2300000000000004E-2</v>
      </c>
      <c r="CZ87" s="101">
        <v>2.76E-2</v>
      </c>
    </row>
    <row r="88" spans="3:104" x14ac:dyDescent="0.3">
      <c r="C88" s="5">
        <v>85</v>
      </c>
      <c r="D88" s="101">
        <v>8.8999999999999996E-2</v>
      </c>
      <c r="E88" s="101">
        <v>0.12859999999999999</v>
      </c>
      <c r="F88" s="101">
        <v>0.15629999999999999</v>
      </c>
      <c r="V88" s="5">
        <v>85</v>
      </c>
      <c r="W88" s="101">
        <v>9.8900000000000002E-2</v>
      </c>
      <c r="X88" s="101">
        <v>9.8900000000000002E-2</v>
      </c>
      <c r="Y88" s="101">
        <v>9.8900000000000002E-2</v>
      </c>
      <c r="Z88" s="101">
        <v>9.8900000000000002E-2</v>
      </c>
      <c r="AA88" s="101">
        <v>9.8900000000000002E-2</v>
      </c>
      <c r="AI88" s="5">
        <v>85</v>
      </c>
      <c r="AJ88" s="101">
        <v>5.5399999999999998E-2</v>
      </c>
      <c r="AK88" s="101">
        <v>8.5099999999999995E-2</v>
      </c>
      <c r="AL88" s="101">
        <v>0.1168</v>
      </c>
      <c r="AM88" s="101">
        <v>0.1484</v>
      </c>
      <c r="AN88" s="101">
        <v>0.18210000000000001</v>
      </c>
      <c r="AV88" s="5">
        <v>85</v>
      </c>
      <c r="AW88" s="101">
        <v>0.2117</v>
      </c>
      <c r="AX88" s="101">
        <v>0.32450000000000001</v>
      </c>
      <c r="AY88" s="101">
        <v>0.3997</v>
      </c>
      <c r="AZ88" s="101">
        <v>9.8900000000000002E-2</v>
      </c>
      <c r="BL88" s="105">
        <v>96</v>
      </c>
      <c r="BM88" s="106">
        <v>0.44109999999999999</v>
      </c>
      <c r="BW88" s="5">
        <v>85</v>
      </c>
      <c r="BX88" s="111">
        <v>1.7000000000000001E-2</v>
      </c>
      <c r="BY88" s="111">
        <v>2.4899999999999999E-2</v>
      </c>
      <c r="BZ88" s="111">
        <v>3.0099999999999998E-2</v>
      </c>
      <c r="CA88" s="111">
        <v>3.5200000000000002E-2</v>
      </c>
      <c r="CB88" s="111">
        <v>4.0399999999999998E-2</v>
      </c>
      <c r="CK88" s="5">
        <v>85</v>
      </c>
      <c r="CL88" s="101"/>
      <c r="CM88" s="101"/>
      <c r="CN88" s="101"/>
      <c r="CO88" s="101">
        <v>0.10879999999999999</v>
      </c>
      <c r="CW88" s="5">
        <v>85</v>
      </c>
      <c r="CX88" s="101"/>
      <c r="CY88" s="101">
        <v>4.24E-2</v>
      </c>
      <c r="CZ88" s="101">
        <v>2.7699999999999999E-2</v>
      </c>
    </row>
    <row r="89" spans="3:104" x14ac:dyDescent="0.3">
      <c r="C89" s="5">
        <v>86</v>
      </c>
      <c r="D89" s="101">
        <v>8.9800000000000005E-2</v>
      </c>
      <c r="E89" s="101">
        <v>0.12970000000000001</v>
      </c>
      <c r="F89" s="101">
        <v>0.15759999999999999</v>
      </c>
      <c r="V89" s="5">
        <v>86</v>
      </c>
      <c r="W89" s="101">
        <v>9.98E-2</v>
      </c>
      <c r="X89" s="101">
        <v>9.98E-2</v>
      </c>
      <c r="Y89" s="101">
        <v>9.98E-2</v>
      </c>
      <c r="Z89" s="101">
        <v>9.98E-2</v>
      </c>
      <c r="AA89" s="101">
        <v>9.98E-2</v>
      </c>
      <c r="AI89" s="5">
        <v>86</v>
      </c>
      <c r="AJ89" s="101">
        <v>5.5899999999999998E-2</v>
      </c>
      <c r="AK89" s="101">
        <v>8.5800000000000001E-2</v>
      </c>
      <c r="AL89" s="101">
        <v>0.1177</v>
      </c>
      <c r="AM89" s="101">
        <v>0.1497</v>
      </c>
      <c r="AN89" s="101">
        <v>0.18360000000000001</v>
      </c>
      <c r="AV89" s="5">
        <v>86</v>
      </c>
      <c r="AW89" s="101">
        <v>0.2135</v>
      </c>
      <c r="AX89" s="101">
        <v>0.32729999999999998</v>
      </c>
      <c r="AY89" s="101">
        <v>0.40310000000000001</v>
      </c>
      <c r="AZ89" s="101">
        <v>9.98E-2</v>
      </c>
      <c r="BL89" s="105">
        <v>97</v>
      </c>
      <c r="BM89" s="106">
        <v>0.44429999999999997</v>
      </c>
      <c r="BW89" s="5">
        <v>86</v>
      </c>
      <c r="BX89" s="111">
        <v>1.72E-2</v>
      </c>
      <c r="BY89" s="111">
        <v>2.5100000000000001E-2</v>
      </c>
      <c r="BZ89" s="111">
        <v>3.0300000000000001E-2</v>
      </c>
      <c r="CA89" s="111">
        <v>3.5499999999999997E-2</v>
      </c>
      <c r="CB89" s="111">
        <v>4.07E-2</v>
      </c>
      <c r="CK89" s="5">
        <v>86</v>
      </c>
      <c r="CL89" s="101"/>
      <c r="CM89" s="101"/>
      <c r="CN89" s="101"/>
      <c r="CO89" s="101">
        <v>0.10970000000000001</v>
      </c>
      <c r="CW89" s="5">
        <v>86</v>
      </c>
      <c r="CX89" s="101"/>
      <c r="CY89" s="101">
        <v>4.2500000000000003E-2</v>
      </c>
      <c r="CZ89" s="101">
        <v>2.7799999999999998E-2</v>
      </c>
    </row>
    <row r="90" spans="3:104" x14ac:dyDescent="0.3">
      <c r="C90" s="5">
        <v>87</v>
      </c>
      <c r="D90" s="101">
        <v>9.06E-2</v>
      </c>
      <c r="E90" s="101">
        <v>0.1308</v>
      </c>
      <c r="F90" s="101">
        <v>0.159</v>
      </c>
      <c r="V90" s="5">
        <v>87</v>
      </c>
      <c r="W90" s="101">
        <v>0.10059999999999999</v>
      </c>
      <c r="X90" s="101">
        <v>0.10059999999999999</v>
      </c>
      <c r="Y90" s="101">
        <v>0.10059999999999999</v>
      </c>
      <c r="Z90" s="101">
        <v>0.10059999999999999</v>
      </c>
      <c r="AA90" s="101">
        <v>0.10059999999999999</v>
      </c>
      <c r="AI90" s="5">
        <v>87</v>
      </c>
      <c r="AJ90" s="101">
        <v>5.6399999999999999E-2</v>
      </c>
      <c r="AK90" s="101">
        <v>8.6499999999999994E-2</v>
      </c>
      <c r="AL90" s="101">
        <v>0.1187</v>
      </c>
      <c r="AM90" s="101">
        <v>0.15090000000000001</v>
      </c>
      <c r="AN90" s="101">
        <v>0.1852</v>
      </c>
      <c r="AV90" s="5">
        <v>87</v>
      </c>
      <c r="AW90" s="101">
        <v>0.21529999999999999</v>
      </c>
      <c r="AX90" s="101">
        <v>0.3301</v>
      </c>
      <c r="AY90" s="101">
        <v>0.40649999999999997</v>
      </c>
      <c r="AZ90" s="101">
        <v>0.10059999999999999</v>
      </c>
      <c r="BL90" s="105">
        <v>98</v>
      </c>
      <c r="BM90" s="106">
        <v>0.4476</v>
      </c>
      <c r="BW90" s="5">
        <v>87</v>
      </c>
      <c r="BX90" s="111">
        <v>1.7299999999999999E-2</v>
      </c>
      <c r="BY90" s="111">
        <v>2.5399999999999999E-2</v>
      </c>
      <c r="BZ90" s="111">
        <v>3.0599999999999999E-2</v>
      </c>
      <c r="CA90" s="111">
        <v>3.5799999999999998E-2</v>
      </c>
      <c r="CB90" s="111">
        <v>4.1099999999999998E-2</v>
      </c>
      <c r="CK90" s="5">
        <v>87</v>
      </c>
      <c r="CL90" s="101"/>
      <c r="CM90" s="101"/>
      <c r="CN90" s="101"/>
      <c r="CO90" s="101">
        <v>0.11070000000000001</v>
      </c>
      <c r="CW90" s="5">
        <v>87</v>
      </c>
      <c r="CX90" s="101"/>
      <c r="CY90" s="101">
        <v>4.2599999999999999E-2</v>
      </c>
      <c r="CZ90" s="101">
        <v>2.7899999999999998E-2</v>
      </c>
    </row>
    <row r="91" spans="3:104" x14ac:dyDescent="0.3">
      <c r="C91" s="5">
        <v>88</v>
      </c>
      <c r="D91" s="101">
        <v>9.1399999999999995E-2</v>
      </c>
      <c r="E91" s="101">
        <v>0.13200000000000001</v>
      </c>
      <c r="F91" s="101">
        <v>0.16039999999999999</v>
      </c>
      <c r="V91" s="5">
        <v>88</v>
      </c>
      <c r="W91" s="101">
        <v>0.10150000000000001</v>
      </c>
      <c r="X91" s="101">
        <v>0.10150000000000001</v>
      </c>
      <c r="Y91" s="101">
        <v>0.10150000000000001</v>
      </c>
      <c r="Z91" s="101">
        <v>0.10150000000000001</v>
      </c>
      <c r="AA91" s="101">
        <v>0.10150000000000001</v>
      </c>
      <c r="AI91" s="5">
        <v>88</v>
      </c>
      <c r="AJ91" s="101">
        <v>5.6800000000000003E-2</v>
      </c>
      <c r="AK91" s="101">
        <v>8.7300000000000003E-2</v>
      </c>
      <c r="AL91" s="101">
        <v>0.1198</v>
      </c>
      <c r="AM91" s="101">
        <v>0.15229999999999999</v>
      </c>
      <c r="AN91" s="101">
        <v>0.18679999999999999</v>
      </c>
      <c r="AV91" s="5">
        <v>88</v>
      </c>
      <c r="AW91" s="101">
        <v>0.2172</v>
      </c>
      <c r="AX91" s="101">
        <v>0.33289999999999997</v>
      </c>
      <c r="AY91" s="101">
        <v>0.41010000000000002</v>
      </c>
      <c r="AZ91" s="101">
        <v>0.10150000000000001</v>
      </c>
      <c r="BL91" s="105">
        <v>99</v>
      </c>
      <c r="BM91" s="106">
        <v>0.45090000000000002</v>
      </c>
      <c r="BW91" s="5">
        <v>88</v>
      </c>
      <c r="BX91" s="111">
        <v>1.7500000000000002E-2</v>
      </c>
      <c r="BY91" s="111">
        <v>2.5600000000000001E-2</v>
      </c>
      <c r="BZ91" s="111">
        <v>3.09E-2</v>
      </c>
      <c r="CA91" s="111">
        <v>3.61E-2</v>
      </c>
      <c r="CB91" s="111">
        <v>4.1399999999999999E-2</v>
      </c>
      <c r="CK91" s="5">
        <v>88</v>
      </c>
      <c r="CL91" s="101"/>
      <c r="CM91" s="101"/>
      <c r="CN91" s="101"/>
      <c r="CO91" s="101">
        <v>0.11169999999999999</v>
      </c>
      <c r="CW91" s="5">
        <v>88</v>
      </c>
      <c r="CX91" s="101"/>
      <c r="CY91" s="101">
        <v>4.2800000000000005E-2</v>
      </c>
      <c r="CZ91" s="101">
        <v>2.7999999999999997E-2</v>
      </c>
    </row>
    <row r="92" spans="3:104" x14ac:dyDescent="0.3">
      <c r="C92" s="5">
        <v>89</v>
      </c>
      <c r="D92" s="101">
        <v>9.2200000000000004E-2</v>
      </c>
      <c r="E92" s="101">
        <v>0.1331</v>
      </c>
      <c r="F92" s="101">
        <v>0.1618</v>
      </c>
      <c r="V92" s="5">
        <v>89</v>
      </c>
      <c r="W92" s="101">
        <v>0.1024</v>
      </c>
      <c r="X92" s="101">
        <v>0.1024</v>
      </c>
      <c r="Y92" s="101">
        <v>0.1024</v>
      </c>
      <c r="Z92" s="101">
        <v>0.1024</v>
      </c>
      <c r="AA92" s="101">
        <v>0.1024</v>
      </c>
      <c r="AI92" s="5">
        <v>89</v>
      </c>
      <c r="AJ92" s="101">
        <v>5.7299999999999997E-2</v>
      </c>
      <c r="AK92" s="101">
        <v>8.8099999999999998E-2</v>
      </c>
      <c r="AL92" s="101">
        <v>0.1208</v>
      </c>
      <c r="AM92" s="101">
        <v>0.15359999999999999</v>
      </c>
      <c r="AN92" s="101">
        <v>0.18840000000000001</v>
      </c>
      <c r="AV92" s="5">
        <v>89</v>
      </c>
      <c r="AW92" s="101">
        <v>0.21909999999999999</v>
      </c>
      <c r="AX92" s="101">
        <v>0.33589999999999998</v>
      </c>
      <c r="AY92" s="101">
        <v>0.41370000000000001</v>
      </c>
      <c r="AZ92" s="101">
        <v>0.1024</v>
      </c>
      <c r="BL92" s="105">
        <v>100</v>
      </c>
      <c r="BM92" s="106">
        <v>0.45429999999999998</v>
      </c>
      <c r="BW92" s="5">
        <v>89</v>
      </c>
      <c r="BX92" s="111">
        <v>1.7600000000000001E-2</v>
      </c>
      <c r="BY92" s="111">
        <v>2.58E-2</v>
      </c>
      <c r="BZ92" s="111">
        <v>3.1099999999999999E-2</v>
      </c>
      <c r="CA92" s="111">
        <v>3.6499999999999998E-2</v>
      </c>
      <c r="CB92" s="111">
        <v>4.1799999999999997E-2</v>
      </c>
      <c r="CK92" s="5">
        <v>89</v>
      </c>
      <c r="CL92" s="101"/>
      <c r="CM92" s="101"/>
      <c r="CN92" s="101"/>
      <c r="CO92" s="101">
        <v>0.11260000000000001</v>
      </c>
      <c r="CW92" s="5">
        <v>89</v>
      </c>
      <c r="CX92" s="101"/>
      <c r="CY92" s="101">
        <v>4.2900000000000001E-2</v>
      </c>
      <c r="CZ92" s="101">
        <v>2.81E-2</v>
      </c>
    </row>
    <row r="93" spans="3:104" x14ac:dyDescent="0.3">
      <c r="C93" s="5">
        <v>90</v>
      </c>
      <c r="D93" s="101">
        <v>9.2999999999999999E-2</v>
      </c>
      <c r="E93" s="101">
        <v>0.1343</v>
      </c>
      <c r="F93" s="101">
        <v>0.16320000000000001</v>
      </c>
      <c r="V93" s="5">
        <v>90</v>
      </c>
      <c r="W93" s="101">
        <v>0.1033</v>
      </c>
      <c r="X93" s="101">
        <v>0.1033</v>
      </c>
      <c r="Y93" s="101">
        <v>0.1033</v>
      </c>
      <c r="Z93" s="101">
        <v>0.1033</v>
      </c>
      <c r="AA93" s="101">
        <v>0.1033</v>
      </c>
      <c r="AI93" s="5">
        <v>90</v>
      </c>
      <c r="AJ93" s="101">
        <v>5.79E-2</v>
      </c>
      <c r="AK93" s="101">
        <v>8.8900000000000007E-2</v>
      </c>
      <c r="AL93" s="101">
        <v>0.12189999999999999</v>
      </c>
      <c r="AM93" s="101">
        <v>0.155</v>
      </c>
      <c r="AN93" s="101">
        <v>0.19009999999999999</v>
      </c>
      <c r="AV93" s="5">
        <v>90</v>
      </c>
      <c r="AW93" s="101">
        <v>0.22109999999999999</v>
      </c>
      <c r="AX93" s="101">
        <v>0.33889999999999998</v>
      </c>
      <c r="AY93" s="101">
        <v>0.41739999999999999</v>
      </c>
      <c r="AZ93" s="101">
        <v>0.1033</v>
      </c>
      <c r="BL93" s="105">
        <v>101</v>
      </c>
      <c r="BM93" s="106">
        <v>0.45779999999999998</v>
      </c>
      <c r="BW93" s="5">
        <v>90</v>
      </c>
      <c r="BX93" s="111">
        <v>1.78E-2</v>
      </c>
      <c r="BY93" s="111">
        <v>2.5999999999999999E-2</v>
      </c>
      <c r="BZ93" s="111">
        <v>3.1399999999999997E-2</v>
      </c>
      <c r="CA93" s="111">
        <v>3.6799999999999999E-2</v>
      </c>
      <c r="CB93" s="111">
        <v>4.2200000000000001E-2</v>
      </c>
      <c r="CK93" s="5">
        <v>90</v>
      </c>
      <c r="CL93" s="101"/>
      <c r="CM93" s="101"/>
      <c r="CN93" s="101"/>
      <c r="CO93" s="101">
        <v>0.11360000000000001</v>
      </c>
      <c r="CW93" s="5">
        <v>90</v>
      </c>
      <c r="CX93" s="101"/>
      <c r="CY93" s="101">
        <v>4.3000000000000003E-2</v>
      </c>
      <c r="CZ93" s="101">
        <v>2.8199999999999999E-2</v>
      </c>
    </row>
    <row r="94" spans="3:104" x14ac:dyDescent="0.3">
      <c r="C94" s="5">
        <v>91</v>
      </c>
      <c r="D94" s="101">
        <v>9.3799999999999994E-2</v>
      </c>
      <c r="E94" s="101">
        <v>0.13550000000000001</v>
      </c>
      <c r="F94" s="101">
        <v>0.16470000000000001</v>
      </c>
      <c r="V94" s="5">
        <v>91</v>
      </c>
      <c r="W94" s="101">
        <v>0.1043</v>
      </c>
      <c r="X94" s="101">
        <v>0.1043</v>
      </c>
      <c r="Y94" s="101">
        <v>0.1043</v>
      </c>
      <c r="Z94" s="101">
        <v>0.1043</v>
      </c>
      <c r="AA94" s="101">
        <v>0.1043</v>
      </c>
      <c r="AI94" s="5">
        <v>91</v>
      </c>
      <c r="AJ94" s="101">
        <v>5.8400000000000001E-2</v>
      </c>
      <c r="AK94" s="101">
        <v>8.9700000000000002E-2</v>
      </c>
      <c r="AL94" s="101">
        <v>0.123</v>
      </c>
      <c r="AM94" s="101">
        <v>0.15640000000000001</v>
      </c>
      <c r="AN94" s="101">
        <v>0.1918</v>
      </c>
      <c r="AV94" s="5">
        <v>91</v>
      </c>
      <c r="AW94" s="101">
        <v>0.22309999999999999</v>
      </c>
      <c r="AX94" s="101">
        <v>0.34200000000000003</v>
      </c>
      <c r="AY94" s="101">
        <v>0.42120000000000002</v>
      </c>
      <c r="AZ94" s="101">
        <v>0.1043</v>
      </c>
      <c r="BL94" s="105">
        <v>102</v>
      </c>
      <c r="BM94" s="106">
        <v>0.46129999999999999</v>
      </c>
      <c r="BW94" s="5">
        <v>91</v>
      </c>
      <c r="BX94" s="111">
        <v>1.7899999999999999E-2</v>
      </c>
      <c r="BY94" s="111">
        <v>2.63E-2</v>
      </c>
      <c r="BZ94" s="111">
        <v>3.1699999999999999E-2</v>
      </c>
      <c r="CA94" s="111">
        <v>3.7100000000000001E-2</v>
      </c>
      <c r="CB94" s="111">
        <v>4.2500000000000003E-2</v>
      </c>
      <c r="CK94" s="5">
        <v>91</v>
      </c>
      <c r="CL94" s="101"/>
      <c r="CM94" s="101"/>
      <c r="CN94" s="101"/>
      <c r="CO94" s="101">
        <v>0.1147</v>
      </c>
      <c r="CW94" s="5">
        <v>91</v>
      </c>
      <c r="CX94" s="101"/>
      <c r="CY94" s="101">
        <v>4.3099999999999999E-2</v>
      </c>
      <c r="CZ94" s="101">
        <v>2.8299999999999999E-2</v>
      </c>
    </row>
    <row r="95" spans="3:104" x14ac:dyDescent="0.3">
      <c r="C95" s="5">
        <v>92</v>
      </c>
      <c r="D95" s="101">
        <v>9.4700000000000006E-2</v>
      </c>
      <c r="E95" s="101">
        <v>0.1368</v>
      </c>
      <c r="F95" s="101">
        <v>0.16619999999999999</v>
      </c>
      <c r="V95" s="5">
        <v>92</v>
      </c>
      <c r="W95" s="101">
        <v>0.1052</v>
      </c>
      <c r="X95" s="101">
        <v>0.1052</v>
      </c>
      <c r="Y95" s="101">
        <v>0.1052</v>
      </c>
      <c r="Z95" s="101">
        <v>0.1052</v>
      </c>
      <c r="AA95" s="101">
        <v>0.1052</v>
      </c>
      <c r="AI95" s="5">
        <v>92</v>
      </c>
      <c r="AJ95" s="101">
        <v>5.8900000000000001E-2</v>
      </c>
      <c r="AK95" s="101">
        <v>9.0499999999999997E-2</v>
      </c>
      <c r="AL95" s="101">
        <v>0.1241</v>
      </c>
      <c r="AM95" s="101">
        <v>0.1578</v>
      </c>
      <c r="AN95" s="101">
        <v>0.19359999999999999</v>
      </c>
      <c r="AV95" s="5">
        <v>92</v>
      </c>
      <c r="AW95" s="101">
        <v>0.22509999999999999</v>
      </c>
      <c r="AX95" s="101">
        <v>0.34510000000000002</v>
      </c>
      <c r="AY95" s="101">
        <v>0.42499999999999999</v>
      </c>
      <c r="AZ95" s="101">
        <v>0.1052</v>
      </c>
      <c r="BL95" s="105">
        <v>103</v>
      </c>
      <c r="BM95" s="106">
        <v>0.46500000000000002</v>
      </c>
      <c r="BW95" s="5">
        <v>92</v>
      </c>
      <c r="BX95" s="111">
        <v>1.8100000000000002E-2</v>
      </c>
      <c r="BY95" s="111">
        <v>2.6499999999999999E-2</v>
      </c>
      <c r="BZ95" s="111">
        <v>3.2000000000000001E-2</v>
      </c>
      <c r="CA95" s="111">
        <v>3.7499999999999999E-2</v>
      </c>
      <c r="CB95" s="111">
        <v>4.2900000000000001E-2</v>
      </c>
      <c r="CK95" s="5">
        <v>92</v>
      </c>
      <c r="CL95" s="101"/>
      <c r="CM95" s="101"/>
      <c r="CN95" s="101"/>
      <c r="CO95" s="101">
        <v>0.1157</v>
      </c>
      <c r="CW95" s="5">
        <v>92</v>
      </c>
      <c r="CX95" s="101"/>
      <c r="CY95" s="101">
        <v>4.3099999999999999E-2</v>
      </c>
      <c r="CZ95" s="101">
        <v>2.8399999999999998E-2</v>
      </c>
    </row>
    <row r="96" spans="3:104" x14ac:dyDescent="0.3">
      <c r="C96" s="5">
        <v>93</v>
      </c>
      <c r="D96" s="101">
        <v>9.5600000000000004E-2</v>
      </c>
      <c r="E96" s="101">
        <v>0.13800000000000001</v>
      </c>
      <c r="F96" s="101">
        <v>0.1678</v>
      </c>
      <c r="V96" s="5">
        <v>93</v>
      </c>
      <c r="W96" s="101">
        <v>0.1062</v>
      </c>
      <c r="X96" s="101">
        <v>0.1062</v>
      </c>
      <c r="Y96" s="101">
        <v>0.1062</v>
      </c>
      <c r="Z96" s="101">
        <v>0.1062</v>
      </c>
      <c r="AA96" s="101">
        <v>0.1062</v>
      </c>
      <c r="AI96" s="5">
        <v>93</v>
      </c>
      <c r="AJ96" s="101">
        <v>5.9499999999999997E-2</v>
      </c>
      <c r="AK96" s="101">
        <v>9.1300000000000006E-2</v>
      </c>
      <c r="AL96" s="101">
        <v>0.12529999999999999</v>
      </c>
      <c r="AM96" s="101">
        <v>0.1593</v>
      </c>
      <c r="AN96" s="101">
        <v>0.19539999999999999</v>
      </c>
      <c r="AV96" s="5">
        <v>93</v>
      </c>
      <c r="AW96" s="101">
        <v>0.22720000000000001</v>
      </c>
      <c r="AX96" s="101">
        <v>0.3483</v>
      </c>
      <c r="AY96" s="101">
        <v>0.42899999999999999</v>
      </c>
      <c r="AZ96" s="101">
        <v>0.1062</v>
      </c>
      <c r="BL96" s="105">
        <v>104</v>
      </c>
      <c r="BM96" s="106">
        <v>0.46860000000000002</v>
      </c>
      <c r="BW96" s="5">
        <v>93</v>
      </c>
      <c r="BX96" s="111">
        <v>1.83E-2</v>
      </c>
      <c r="BY96" s="111">
        <v>2.6800000000000001E-2</v>
      </c>
      <c r="BZ96" s="111">
        <v>3.2300000000000002E-2</v>
      </c>
      <c r="CA96" s="111">
        <v>3.78E-2</v>
      </c>
      <c r="CB96" s="111">
        <v>4.3299999999999998E-2</v>
      </c>
      <c r="CK96" s="5">
        <v>93</v>
      </c>
      <c r="CL96" s="101"/>
      <c r="CM96" s="101"/>
      <c r="CN96" s="101"/>
      <c r="CO96" s="101">
        <v>0.1168</v>
      </c>
      <c r="CW96" s="5">
        <v>93</v>
      </c>
      <c r="CX96" s="101"/>
      <c r="CY96" s="101">
        <v>4.3200000000000002E-2</v>
      </c>
      <c r="CZ96" s="101">
        <v>2.8499999999999998E-2</v>
      </c>
    </row>
    <row r="97" spans="3:104" x14ac:dyDescent="0.3">
      <c r="C97" s="5">
        <v>94</v>
      </c>
      <c r="D97" s="101">
        <v>9.6500000000000002E-2</v>
      </c>
      <c r="E97" s="101">
        <v>0.13930000000000001</v>
      </c>
      <c r="F97" s="101">
        <v>0.16930000000000001</v>
      </c>
      <c r="V97" s="5">
        <v>94</v>
      </c>
      <c r="W97" s="101">
        <v>0.1072</v>
      </c>
      <c r="X97" s="101">
        <v>0.1072</v>
      </c>
      <c r="Y97" s="101">
        <v>0.1072</v>
      </c>
      <c r="Z97" s="101">
        <v>0.1072</v>
      </c>
      <c r="AA97" s="101">
        <v>0.1072</v>
      </c>
      <c r="AI97" s="5">
        <v>94</v>
      </c>
      <c r="AJ97" s="101">
        <v>0.06</v>
      </c>
      <c r="AK97" s="101">
        <v>9.2200000000000004E-2</v>
      </c>
      <c r="AL97" s="101">
        <v>0.1265</v>
      </c>
      <c r="AM97" s="101">
        <v>0.1608</v>
      </c>
      <c r="AN97" s="101">
        <v>0.19719999999999999</v>
      </c>
      <c r="AV97" s="5">
        <v>94</v>
      </c>
      <c r="AW97" s="101">
        <v>0.2293</v>
      </c>
      <c r="AX97" s="101">
        <v>0.35149999999999998</v>
      </c>
      <c r="AY97" s="101">
        <v>0.433</v>
      </c>
      <c r="AZ97" s="101">
        <v>0.1072</v>
      </c>
      <c r="BL97" s="105">
        <v>105</v>
      </c>
      <c r="BM97" s="106">
        <v>0.47239999999999999</v>
      </c>
      <c r="BW97" s="5">
        <v>94</v>
      </c>
      <c r="BX97" s="111">
        <v>1.84E-2</v>
      </c>
      <c r="BY97" s="111">
        <v>2.7E-2</v>
      </c>
      <c r="BZ97" s="111">
        <v>3.2599999999999997E-2</v>
      </c>
      <c r="CA97" s="111">
        <v>3.8199999999999998E-2</v>
      </c>
      <c r="CB97" s="111">
        <v>4.3700000000000003E-2</v>
      </c>
      <c r="CK97" s="5">
        <v>94</v>
      </c>
      <c r="CL97" s="101"/>
      <c r="CM97" s="101"/>
      <c r="CN97" s="101"/>
      <c r="CO97" s="101">
        <v>0.1179</v>
      </c>
      <c r="CW97" s="5">
        <v>94</v>
      </c>
      <c r="CX97" s="101"/>
      <c r="CY97" s="101">
        <v>4.3300000000000005E-2</v>
      </c>
      <c r="CZ97" s="101">
        <v>2.8599999999999997E-2</v>
      </c>
    </row>
    <row r="98" spans="3:104" x14ac:dyDescent="0.3">
      <c r="C98" s="5">
        <v>95</v>
      </c>
      <c r="D98" s="101">
        <v>9.74E-2</v>
      </c>
      <c r="E98" s="101">
        <v>0.1406</v>
      </c>
      <c r="F98" s="101">
        <v>0.1709</v>
      </c>
      <c r="V98" s="5">
        <v>95</v>
      </c>
      <c r="W98" s="101">
        <v>0.1082</v>
      </c>
      <c r="X98" s="101">
        <v>0.1082</v>
      </c>
      <c r="Y98" s="101">
        <v>0.1082</v>
      </c>
      <c r="Z98" s="101">
        <v>0.1082</v>
      </c>
      <c r="AA98" s="101">
        <v>0.1082</v>
      </c>
      <c r="AI98" s="5">
        <v>95</v>
      </c>
      <c r="AJ98" s="101">
        <v>6.0600000000000001E-2</v>
      </c>
      <c r="AK98" s="101">
        <v>9.2999999999999999E-2</v>
      </c>
      <c r="AL98" s="101">
        <v>0.12759999999999999</v>
      </c>
      <c r="AM98" s="101">
        <v>0.1623</v>
      </c>
      <c r="AN98" s="101">
        <v>0.19900000000000001</v>
      </c>
      <c r="AV98" s="5">
        <v>95</v>
      </c>
      <c r="AW98" s="101">
        <v>0.23150000000000001</v>
      </c>
      <c r="AX98" s="101">
        <v>0.3548</v>
      </c>
      <c r="AY98" s="101">
        <v>0.437</v>
      </c>
      <c r="AZ98" s="101">
        <v>0.1082</v>
      </c>
      <c r="BL98" s="105">
        <v>106</v>
      </c>
      <c r="BM98" s="106">
        <v>0.47610000000000002</v>
      </c>
      <c r="BW98" s="5">
        <v>95</v>
      </c>
      <c r="BX98" s="111">
        <v>1.8599999999999998E-2</v>
      </c>
      <c r="BY98" s="111">
        <v>2.7300000000000001E-2</v>
      </c>
      <c r="BZ98" s="111">
        <v>3.2899999999999999E-2</v>
      </c>
      <c r="CA98" s="111">
        <v>3.85E-2</v>
      </c>
      <c r="CB98" s="111">
        <v>4.41E-2</v>
      </c>
      <c r="CK98" s="5">
        <v>95</v>
      </c>
      <c r="CL98" s="101"/>
      <c r="CM98" s="101"/>
      <c r="CN98" s="101"/>
      <c r="CO98" s="101">
        <v>0.11899999999999999</v>
      </c>
      <c r="CW98" s="5">
        <v>95</v>
      </c>
      <c r="CX98" s="101"/>
      <c r="CY98" s="101">
        <v>4.3400000000000001E-2</v>
      </c>
      <c r="CZ98" s="101">
        <v>2.87E-2</v>
      </c>
    </row>
    <row r="99" spans="3:104" x14ac:dyDescent="0.3">
      <c r="C99" s="5">
        <v>96</v>
      </c>
      <c r="D99" s="101">
        <v>9.8299999999999998E-2</v>
      </c>
      <c r="E99" s="101">
        <v>0.14199999999999999</v>
      </c>
      <c r="F99" s="101">
        <v>0.17249999999999999</v>
      </c>
      <c r="V99" s="5">
        <v>96</v>
      </c>
      <c r="W99" s="101">
        <v>0.10920000000000001</v>
      </c>
      <c r="X99" s="101">
        <v>0.10920000000000001</v>
      </c>
      <c r="Y99" s="101">
        <v>0.10920000000000001</v>
      </c>
      <c r="Z99" s="101">
        <v>0.10920000000000001</v>
      </c>
      <c r="AA99" s="101">
        <v>0.10920000000000001</v>
      </c>
      <c r="AI99" s="5">
        <v>96</v>
      </c>
      <c r="AJ99" s="101">
        <v>6.1100000000000002E-2</v>
      </c>
      <c r="AK99" s="101">
        <v>9.3899999999999997E-2</v>
      </c>
      <c r="AL99" s="101">
        <v>0.1288</v>
      </c>
      <c r="AM99" s="101">
        <v>0.1638</v>
      </c>
      <c r="AN99" s="101">
        <v>0.2009</v>
      </c>
      <c r="AV99" s="5">
        <v>96</v>
      </c>
      <c r="AW99" s="101">
        <v>0.23369999999999999</v>
      </c>
      <c r="AX99" s="101">
        <v>0.35820000000000002</v>
      </c>
      <c r="AY99" s="101">
        <v>0.44109999999999999</v>
      </c>
      <c r="AZ99" s="101">
        <v>0.10920000000000001</v>
      </c>
      <c r="BL99" s="105">
        <v>107</v>
      </c>
      <c r="BM99" s="106">
        <v>0.48</v>
      </c>
      <c r="BW99" s="5">
        <v>96</v>
      </c>
      <c r="BX99" s="111">
        <v>1.8800000000000001E-2</v>
      </c>
      <c r="BY99" s="111">
        <v>2.75E-2</v>
      </c>
      <c r="BZ99" s="111">
        <v>3.32E-2</v>
      </c>
      <c r="CA99" s="111">
        <v>3.8899999999999997E-2</v>
      </c>
      <c r="CB99" s="111">
        <v>4.4600000000000001E-2</v>
      </c>
      <c r="CK99" s="5">
        <v>96</v>
      </c>
      <c r="CL99" s="101"/>
      <c r="CM99" s="101"/>
      <c r="CN99" s="101"/>
      <c r="CO99" s="101">
        <v>0.1201</v>
      </c>
      <c r="CW99" s="5">
        <v>96</v>
      </c>
      <c r="CX99" s="101"/>
      <c r="CY99" s="101">
        <v>4.3500000000000004E-2</v>
      </c>
      <c r="CZ99" s="101">
        <v>2.8899999999999999E-2</v>
      </c>
    </row>
    <row r="100" spans="3:104" x14ac:dyDescent="0.3">
      <c r="C100" s="5">
        <v>97</v>
      </c>
      <c r="D100" s="101">
        <v>9.9000000000000005E-2</v>
      </c>
      <c r="E100" s="101">
        <v>0.14299999999999999</v>
      </c>
      <c r="F100" s="101">
        <v>0.17380000000000001</v>
      </c>
      <c r="V100" s="5">
        <v>97</v>
      </c>
      <c r="W100" s="101">
        <v>0.11</v>
      </c>
      <c r="X100" s="101">
        <v>0.11</v>
      </c>
      <c r="Y100" s="101">
        <v>0.11</v>
      </c>
      <c r="Z100" s="101">
        <v>0.11</v>
      </c>
      <c r="AA100" s="101">
        <v>0.11</v>
      </c>
      <c r="AI100" s="5">
        <v>97</v>
      </c>
      <c r="AJ100" s="101">
        <v>6.1600000000000002E-2</v>
      </c>
      <c r="AK100" s="101">
        <v>9.4600000000000004E-2</v>
      </c>
      <c r="AL100" s="101">
        <v>0.1298</v>
      </c>
      <c r="AM100" s="101">
        <v>0.16500000000000001</v>
      </c>
      <c r="AN100" s="101">
        <v>0.2024</v>
      </c>
      <c r="AV100" s="5">
        <v>97</v>
      </c>
      <c r="AW100" s="101">
        <v>0.2354</v>
      </c>
      <c r="AX100" s="101">
        <v>0.36070000000000002</v>
      </c>
      <c r="AY100" s="101">
        <v>0.44429999999999997</v>
      </c>
      <c r="AZ100" s="101">
        <v>0.11</v>
      </c>
      <c r="BL100" s="105">
        <v>108</v>
      </c>
      <c r="BM100" s="106">
        <v>0.4839</v>
      </c>
      <c r="BW100" s="5">
        <v>97</v>
      </c>
      <c r="BX100" s="111">
        <v>1.89E-2</v>
      </c>
      <c r="BY100" s="111">
        <v>2.7699999999999999E-2</v>
      </c>
      <c r="BZ100" s="111">
        <v>3.3399999999999999E-2</v>
      </c>
      <c r="CA100" s="111">
        <v>3.9199999999999999E-2</v>
      </c>
      <c r="CB100" s="111">
        <v>4.4900000000000002E-2</v>
      </c>
      <c r="CK100" s="5">
        <v>97</v>
      </c>
      <c r="CL100" s="101"/>
      <c r="CM100" s="101"/>
      <c r="CN100" s="101"/>
      <c r="CO100" s="101">
        <v>0.121</v>
      </c>
      <c r="CW100" s="5">
        <v>97</v>
      </c>
      <c r="CX100" s="101"/>
      <c r="CY100" s="101">
        <v>4.3700000000000003E-2</v>
      </c>
      <c r="CZ100" s="101">
        <v>2.8999999999999998E-2</v>
      </c>
    </row>
    <row r="101" spans="3:104" x14ac:dyDescent="0.3">
      <c r="C101" s="5">
        <v>98</v>
      </c>
      <c r="D101" s="101">
        <v>9.9699999999999997E-2</v>
      </c>
      <c r="E101" s="101">
        <v>0.14399999999999999</v>
      </c>
      <c r="F101" s="101">
        <v>0.17499999999999999</v>
      </c>
      <c r="V101" s="5">
        <v>98</v>
      </c>
      <c r="W101" s="101">
        <v>0.1108</v>
      </c>
      <c r="X101" s="101">
        <v>0.1108</v>
      </c>
      <c r="Y101" s="101">
        <v>0.1108</v>
      </c>
      <c r="Z101" s="101">
        <v>0.1108</v>
      </c>
      <c r="AA101" s="101">
        <v>0.1108</v>
      </c>
      <c r="AI101" s="5">
        <v>98</v>
      </c>
      <c r="AJ101" s="101">
        <v>6.2E-2</v>
      </c>
      <c r="AK101" s="101">
        <v>9.5299999999999996E-2</v>
      </c>
      <c r="AL101" s="101">
        <v>0.13070000000000001</v>
      </c>
      <c r="AM101" s="101">
        <v>0.16619999999999999</v>
      </c>
      <c r="AN101" s="101">
        <v>0.20380000000000001</v>
      </c>
      <c r="AV101" s="5">
        <v>98</v>
      </c>
      <c r="AW101" s="101">
        <v>0.23710000000000001</v>
      </c>
      <c r="AX101" s="101">
        <v>0.3634</v>
      </c>
      <c r="AY101" s="101">
        <v>0.4476</v>
      </c>
      <c r="AZ101" s="101">
        <v>0.1108</v>
      </c>
      <c r="BL101" s="105">
        <v>109</v>
      </c>
      <c r="BM101" s="106">
        <v>0.4869</v>
      </c>
      <c r="BW101" s="5">
        <v>98</v>
      </c>
      <c r="BX101" s="111">
        <v>1.9099999999999999E-2</v>
      </c>
      <c r="BY101" s="111">
        <v>2.7900000000000001E-2</v>
      </c>
      <c r="BZ101" s="111">
        <v>3.3700000000000001E-2</v>
      </c>
      <c r="CA101" s="111">
        <v>3.9399999999999998E-2</v>
      </c>
      <c r="CB101" s="111">
        <v>4.5199999999999997E-2</v>
      </c>
      <c r="CK101" s="5">
        <v>98</v>
      </c>
      <c r="CL101" s="101"/>
      <c r="CM101" s="101"/>
      <c r="CN101" s="101"/>
      <c r="CO101" s="101">
        <v>0.12189999999999999</v>
      </c>
      <c r="CW101" s="5">
        <v>98</v>
      </c>
      <c r="CX101" s="101"/>
      <c r="CY101" s="101">
        <v>4.3799999999999999E-2</v>
      </c>
      <c r="CZ101" s="101">
        <v>2.9099999999999997E-2</v>
      </c>
    </row>
    <row r="102" spans="3:104" x14ac:dyDescent="0.3">
      <c r="C102" s="5">
        <v>99</v>
      </c>
      <c r="D102" s="101">
        <v>0.10050000000000001</v>
      </c>
      <c r="E102" s="101">
        <v>0.14510000000000001</v>
      </c>
      <c r="F102" s="101">
        <v>0.17630000000000001</v>
      </c>
      <c r="V102" s="5">
        <v>99</v>
      </c>
      <c r="W102" s="101">
        <v>0.1116</v>
      </c>
      <c r="X102" s="101">
        <v>0.1116</v>
      </c>
      <c r="Y102" s="101">
        <v>0.1116</v>
      </c>
      <c r="Z102" s="101">
        <v>0.1116</v>
      </c>
      <c r="AA102" s="101">
        <v>0.1116</v>
      </c>
      <c r="AI102" s="5">
        <v>99</v>
      </c>
      <c r="AJ102" s="101">
        <v>6.25E-2</v>
      </c>
      <c r="AK102" s="101">
        <v>9.6000000000000002E-2</v>
      </c>
      <c r="AL102" s="101">
        <v>0.13170000000000001</v>
      </c>
      <c r="AM102" s="101">
        <v>0.16739999999999999</v>
      </c>
      <c r="AN102" s="101">
        <v>0.2054</v>
      </c>
      <c r="AV102" s="5">
        <v>99</v>
      </c>
      <c r="AW102" s="101">
        <v>0.23880000000000001</v>
      </c>
      <c r="AX102" s="101">
        <v>0.36609999999999998</v>
      </c>
      <c r="AY102" s="101">
        <v>0.45090000000000002</v>
      </c>
      <c r="AZ102" s="101">
        <v>0.1116</v>
      </c>
      <c r="BL102" s="105">
        <v>110</v>
      </c>
      <c r="BM102" s="106">
        <v>0.49009999999999998</v>
      </c>
      <c r="BW102" s="5">
        <v>99</v>
      </c>
      <c r="BX102" s="111">
        <v>1.9199999999999998E-2</v>
      </c>
      <c r="BY102" s="111">
        <v>2.81E-2</v>
      </c>
      <c r="BZ102" s="111">
        <v>3.39E-2</v>
      </c>
      <c r="CA102" s="111">
        <v>3.9699999999999999E-2</v>
      </c>
      <c r="CB102" s="111">
        <v>4.5499999999999999E-2</v>
      </c>
      <c r="CK102" s="5">
        <v>99</v>
      </c>
      <c r="CL102" s="101"/>
      <c r="CM102" s="101"/>
      <c r="CN102" s="101"/>
      <c r="CO102" s="101">
        <v>0.12280000000000001</v>
      </c>
      <c r="CW102" s="5">
        <v>99</v>
      </c>
      <c r="CX102" s="101"/>
      <c r="CY102" s="101">
        <v>4.3900000000000002E-2</v>
      </c>
      <c r="CZ102" s="101">
        <v>2.9199999999999997E-2</v>
      </c>
    </row>
    <row r="103" spans="3:104" x14ac:dyDescent="0.3">
      <c r="C103" s="5">
        <v>100</v>
      </c>
      <c r="D103" s="101">
        <v>0.1012</v>
      </c>
      <c r="E103" s="101">
        <v>0.1462</v>
      </c>
      <c r="F103" s="101">
        <v>0.1777</v>
      </c>
      <c r="V103" s="5">
        <v>100</v>
      </c>
      <c r="W103" s="101">
        <v>0.1125</v>
      </c>
      <c r="X103" s="101">
        <v>0.1125</v>
      </c>
      <c r="Y103" s="101">
        <v>0.1125</v>
      </c>
      <c r="Z103" s="101">
        <v>0.1125</v>
      </c>
      <c r="AA103" s="101">
        <v>0.1125</v>
      </c>
      <c r="AI103" s="5">
        <v>100</v>
      </c>
      <c r="AJ103" s="101">
        <v>6.3E-2</v>
      </c>
      <c r="AK103" s="101">
        <v>9.6699999999999994E-2</v>
      </c>
      <c r="AL103" s="101">
        <v>0.13270000000000001</v>
      </c>
      <c r="AM103" s="101">
        <v>0.16869999999999999</v>
      </c>
      <c r="AN103" s="101">
        <v>0.2069</v>
      </c>
      <c r="AV103" s="5">
        <v>100</v>
      </c>
      <c r="AW103" s="101">
        <v>0.2407</v>
      </c>
      <c r="AX103" s="101">
        <v>0.36890000000000001</v>
      </c>
      <c r="AY103" s="101">
        <v>0.45429999999999998</v>
      </c>
      <c r="AZ103" s="101">
        <v>0.1125</v>
      </c>
      <c r="BL103" s="105">
        <v>111</v>
      </c>
      <c r="BM103" s="106">
        <v>0.49330000000000002</v>
      </c>
      <c r="BW103" s="5">
        <v>100</v>
      </c>
      <c r="BX103" s="111">
        <v>1.9300000000000001E-2</v>
      </c>
      <c r="BY103" s="111">
        <v>2.8299999999999999E-2</v>
      </c>
      <c r="BZ103" s="111">
        <v>3.4200000000000001E-2</v>
      </c>
      <c r="CA103" s="111">
        <v>0.04</v>
      </c>
      <c r="CB103" s="111">
        <v>4.5900000000000003E-2</v>
      </c>
      <c r="CK103" s="5">
        <v>100</v>
      </c>
      <c r="CL103" s="101"/>
      <c r="CM103" s="101"/>
      <c r="CN103" s="101"/>
      <c r="CO103" s="101">
        <v>0.1237</v>
      </c>
      <c r="CW103" s="5">
        <v>100</v>
      </c>
      <c r="CX103" s="101"/>
      <c r="CY103" s="101">
        <v>4.4000000000000004E-2</v>
      </c>
      <c r="CZ103" s="101">
        <v>2.93E-2</v>
      </c>
    </row>
    <row r="104" spans="3:104" x14ac:dyDescent="0.3">
      <c r="C104" s="5">
        <v>101</v>
      </c>
      <c r="D104" s="101">
        <v>0.10199999999999999</v>
      </c>
      <c r="E104" s="101">
        <v>0.14729999999999999</v>
      </c>
      <c r="F104" s="101">
        <v>0.17899999999999999</v>
      </c>
      <c r="V104" s="5">
        <v>101</v>
      </c>
      <c r="W104" s="101">
        <v>0.1133</v>
      </c>
      <c r="X104" s="101">
        <v>0.1133</v>
      </c>
      <c r="Y104" s="101">
        <v>0.1133</v>
      </c>
      <c r="Z104" s="101">
        <v>0.1133</v>
      </c>
      <c r="AA104" s="101">
        <v>0.1133</v>
      </c>
      <c r="AI104" s="5">
        <v>101</v>
      </c>
      <c r="AJ104" s="101">
        <v>6.3500000000000001E-2</v>
      </c>
      <c r="AK104" s="101">
        <v>9.7500000000000003E-2</v>
      </c>
      <c r="AL104" s="101">
        <v>0.13370000000000001</v>
      </c>
      <c r="AM104" s="101">
        <v>0.17</v>
      </c>
      <c r="AN104" s="101">
        <v>0.20849999999999999</v>
      </c>
      <c r="AV104" s="5">
        <v>101</v>
      </c>
      <c r="AW104" s="101">
        <v>0.24249999999999999</v>
      </c>
      <c r="AX104" s="101">
        <v>0.37169999999999997</v>
      </c>
      <c r="AY104" s="101">
        <v>0.45779999999999998</v>
      </c>
      <c r="AZ104" s="101">
        <v>0.1133</v>
      </c>
      <c r="BL104" s="105">
        <v>112</v>
      </c>
      <c r="BM104" s="106">
        <v>0.4965</v>
      </c>
      <c r="BW104" s="5">
        <v>101</v>
      </c>
      <c r="BX104" s="111">
        <v>1.95E-2</v>
      </c>
      <c r="BY104" s="111">
        <v>2.86E-2</v>
      </c>
      <c r="BZ104" s="111">
        <v>3.44E-2</v>
      </c>
      <c r="CA104" s="111">
        <v>4.0300000000000002E-2</v>
      </c>
      <c r="CB104" s="111">
        <v>4.6199999999999998E-2</v>
      </c>
      <c r="CK104" s="5">
        <v>101</v>
      </c>
      <c r="CL104" s="101"/>
      <c r="CM104" s="101"/>
      <c r="CN104" s="101"/>
      <c r="CO104" s="101">
        <v>0.1246</v>
      </c>
      <c r="CW104" s="5">
        <v>101</v>
      </c>
      <c r="CX104" s="101"/>
      <c r="CY104" s="101">
        <v>4.41E-2</v>
      </c>
      <c r="CZ104" s="101">
        <v>2.9399999999999999E-2</v>
      </c>
    </row>
    <row r="105" spans="3:104" x14ac:dyDescent="0.3">
      <c r="C105" s="5">
        <v>102</v>
      </c>
      <c r="D105" s="101">
        <v>0.1028</v>
      </c>
      <c r="E105" s="101">
        <v>0.14849999999999999</v>
      </c>
      <c r="F105" s="101">
        <v>0.1804</v>
      </c>
      <c r="V105" s="5">
        <v>102</v>
      </c>
      <c r="W105" s="101">
        <v>0.1142</v>
      </c>
      <c r="X105" s="101">
        <v>0.1142</v>
      </c>
      <c r="Y105" s="101">
        <v>0.1142</v>
      </c>
      <c r="Z105" s="101">
        <v>0.1142</v>
      </c>
      <c r="AA105" s="101">
        <v>0.1142</v>
      </c>
      <c r="AI105" s="5">
        <v>102</v>
      </c>
      <c r="AJ105" s="101">
        <v>6.3899999999999998E-2</v>
      </c>
      <c r="AK105" s="101">
        <v>9.8199999999999996E-2</v>
      </c>
      <c r="AL105" s="101">
        <v>0.13469999999999999</v>
      </c>
      <c r="AM105" s="101">
        <v>0.17130000000000001</v>
      </c>
      <c r="AN105" s="101">
        <v>0.21010000000000001</v>
      </c>
      <c r="AV105" s="5">
        <v>102</v>
      </c>
      <c r="AW105" s="101">
        <v>0.24440000000000001</v>
      </c>
      <c r="AX105" s="101">
        <v>0.37459999999999999</v>
      </c>
      <c r="AY105" s="101">
        <v>0.46129999999999999</v>
      </c>
      <c r="AZ105" s="101">
        <v>0.1142</v>
      </c>
      <c r="BL105" s="105">
        <v>113</v>
      </c>
      <c r="BM105" s="106">
        <v>0.49980000000000002</v>
      </c>
      <c r="BW105" s="5">
        <v>102</v>
      </c>
      <c r="BX105" s="111">
        <v>1.9599999999999999E-2</v>
      </c>
      <c r="BY105" s="111">
        <v>2.8799999999999999E-2</v>
      </c>
      <c r="BZ105" s="111">
        <v>3.4700000000000002E-2</v>
      </c>
      <c r="CA105" s="111">
        <v>4.07E-2</v>
      </c>
      <c r="CB105" s="111">
        <v>4.6600000000000003E-2</v>
      </c>
      <c r="CK105" s="5">
        <v>102</v>
      </c>
      <c r="CL105" s="101"/>
      <c r="CM105" s="101"/>
      <c r="CN105" s="101"/>
      <c r="CO105" s="101">
        <v>0.12559999999999999</v>
      </c>
      <c r="CW105" s="5">
        <v>102</v>
      </c>
      <c r="CX105" s="101"/>
      <c r="CY105" s="101">
        <v>4.4200000000000003E-2</v>
      </c>
      <c r="CZ105" s="101">
        <v>2.9499999999999998E-2</v>
      </c>
    </row>
    <row r="106" spans="3:104" x14ac:dyDescent="0.3">
      <c r="C106" s="5">
        <v>103</v>
      </c>
      <c r="D106" s="101">
        <v>0.1036</v>
      </c>
      <c r="E106" s="101">
        <v>0.14960000000000001</v>
      </c>
      <c r="F106" s="101">
        <v>0.18179999999999999</v>
      </c>
      <c r="V106" s="5">
        <v>103</v>
      </c>
      <c r="W106" s="101">
        <v>0.11509999999999999</v>
      </c>
      <c r="X106" s="101">
        <v>0.11509999999999999</v>
      </c>
      <c r="Y106" s="101">
        <v>0.11509999999999999</v>
      </c>
      <c r="Z106" s="101">
        <v>0.11509999999999999</v>
      </c>
      <c r="AA106" s="101">
        <v>0.11509999999999999</v>
      </c>
      <c r="AI106" s="5">
        <v>103</v>
      </c>
      <c r="AJ106" s="101">
        <v>6.4399999999999999E-2</v>
      </c>
      <c r="AK106" s="101">
        <v>9.9000000000000005E-2</v>
      </c>
      <c r="AL106" s="101">
        <v>0.1358</v>
      </c>
      <c r="AM106" s="101">
        <v>0.1726</v>
      </c>
      <c r="AN106" s="101">
        <v>0.21179999999999999</v>
      </c>
      <c r="AV106" s="5">
        <v>103</v>
      </c>
      <c r="AW106" s="101">
        <v>0.24629999999999999</v>
      </c>
      <c r="AX106" s="101">
        <v>0.3775</v>
      </c>
      <c r="AY106" s="101">
        <v>0.46500000000000002</v>
      </c>
      <c r="AZ106" s="101">
        <v>0.11509999999999999</v>
      </c>
      <c r="BL106" s="105">
        <v>114</v>
      </c>
      <c r="BM106" s="106">
        <v>0.50319999999999998</v>
      </c>
      <c r="BW106" s="5">
        <v>103</v>
      </c>
      <c r="BX106" s="111">
        <v>1.9800000000000002E-2</v>
      </c>
      <c r="BY106" s="111">
        <v>2.9000000000000001E-2</v>
      </c>
      <c r="BZ106" s="111">
        <v>3.5000000000000003E-2</v>
      </c>
      <c r="CA106" s="111">
        <v>4.1000000000000002E-2</v>
      </c>
      <c r="CB106" s="111">
        <v>4.7E-2</v>
      </c>
      <c r="CK106" s="5">
        <v>103</v>
      </c>
      <c r="CL106" s="101"/>
      <c r="CM106" s="101"/>
      <c r="CN106" s="101"/>
      <c r="CO106" s="101">
        <v>0.12659999999999999</v>
      </c>
      <c r="CW106" s="5">
        <v>103</v>
      </c>
      <c r="CX106" s="101"/>
      <c r="CY106" s="101">
        <v>4.4299999999999999E-2</v>
      </c>
      <c r="CZ106" s="101">
        <v>2.9599999999999998E-2</v>
      </c>
    </row>
    <row r="107" spans="3:104" x14ac:dyDescent="0.3">
      <c r="C107" s="5">
        <v>104</v>
      </c>
      <c r="D107" s="101">
        <v>0.10440000000000001</v>
      </c>
      <c r="E107" s="101">
        <v>0.15079999999999999</v>
      </c>
      <c r="F107" s="101">
        <v>0.18329999999999999</v>
      </c>
      <c r="V107" s="5">
        <v>104</v>
      </c>
      <c r="W107" s="101">
        <v>0.11600000000000001</v>
      </c>
      <c r="X107" s="101">
        <v>0.11600000000000001</v>
      </c>
      <c r="Y107" s="101">
        <v>0.11600000000000001</v>
      </c>
      <c r="Z107" s="101">
        <v>0.11600000000000001</v>
      </c>
      <c r="AA107" s="101">
        <v>0.11600000000000001</v>
      </c>
      <c r="AI107" s="5">
        <v>104</v>
      </c>
      <c r="AJ107" s="101">
        <v>6.5000000000000002E-2</v>
      </c>
      <c r="AK107" s="101">
        <v>9.98E-2</v>
      </c>
      <c r="AL107" s="101">
        <v>0.13689999999999999</v>
      </c>
      <c r="AM107" s="101">
        <v>0.17399999999999999</v>
      </c>
      <c r="AN107" s="101">
        <v>0.21340000000000001</v>
      </c>
      <c r="AV107" s="5">
        <v>104</v>
      </c>
      <c r="AW107" s="101">
        <v>0.2482</v>
      </c>
      <c r="AX107" s="101">
        <v>0.3805</v>
      </c>
      <c r="AY107" s="101">
        <v>0.46860000000000002</v>
      </c>
      <c r="AZ107" s="101">
        <v>0.11600000000000001</v>
      </c>
      <c r="BL107" s="105">
        <v>115</v>
      </c>
      <c r="BM107" s="106">
        <v>0.50660000000000005</v>
      </c>
      <c r="BW107" s="5">
        <v>104</v>
      </c>
      <c r="BX107" s="111">
        <v>0.02</v>
      </c>
      <c r="BY107" s="111">
        <v>2.92E-2</v>
      </c>
      <c r="BZ107" s="111">
        <v>3.5299999999999998E-2</v>
      </c>
      <c r="CA107" s="111">
        <v>4.1300000000000003E-2</v>
      </c>
      <c r="CB107" s="111">
        <v>4.7300000000000002E-2</v>
      </c>
      <c r="CK107" s="5">
        <v>104</v>
      </c>
      <c r="CL107" s="101"/>
      <c r="CM107" s="101"/>
      <c r="CN107" s="101"/>
      <c r="CO107" s="101">
        <v>0.12759999999999999</v>
      </c>
      <c r="CW107" s="5">
        <v>104</v>
      </c>
      <c r="CX107" s="101"/>
      <c r="CY107" s="101">
        <v>4.4400000000000002E-2</v>
      </c>
      <c r="CZ107" s="101">
        <v>2.9699999999999997E-2</v>
      </c>
    </row>
    <row r="108" spans="3:104" x14ac:dyDescent="0.3">
      <c r="C108" s="5">
        <v>105</v>
      </c>
      <c r="D108" s="101">
        <v>0.1052</v>
      </c>
      <c r="E108" s="101">
        <v>0.152</v>
      </c>
      <c r="F108" s="101">
        <v>0.1847</v>
      </c>
      <c r="V108" s="5">
        <v>105</v>
      </c>
      <c r="W108" s="101">
        <v>0.1169</v>
      </c>
      <c r="X108" s="101">
        <v>0.1169</v>
      </c>
      <c r="Y108" s="101">
        <v>0.1169</v>
      </c>
      <c r="Z108" s="101">
        <v>0.1169</v>
      </c>
      <c r="AA108" s="101">
        <v>0.1169</v>
      </c>
      <c r="AI108" s="5">
        <v>105</v>
      </c>
      <c r="AJ108" s="101">
        <v>6.5500000000000003E-2</v>
      </c>
      <c r="AK108" s="101">
        <v>0.10059999999999999</v>
      </c>
      <c r="AL108" s="101">
        <v>0.13800000000000001</v>
      </c>
      <c r="AM108" s="101">
        <v>0.1754</v>
      </c>
      <c r="AN108" s="101">
        <v>0.21510000000000001</v>
      </c>
      <c r="AV108" s="5">
        <v>105</v>
      </c>
      <c r="AW108" s="101">
        <v>0.25019999999999998</v>
      </c>
      <c r="AX108" s="101">
        <v>0.38350000000000001</v>
      </c>
      <c r="AY108" s="101">
        <v>0.47239999999999999</v>
      </c>
      <c r="AZ108" s="101">
        <v>0.1169</v>
      </c>
      <c r="BL108" s="105">
        <v>116</v>
      </c>
      <c r="BM108" s="106">
        <v>0.5101</v>
      </c>
      <c r="BW108" s="5">
        <v>105</v>
      </c>
      <c r="BX108" s="111">
        <v>2.01E-2</v>
      </c>
      <c r="BY108" s="111">
        <v>2.9499999999999998E-2</v>
      </c>
      <c r="BZ108" s="111">
        <v>3.5499999999999997E-2</v>
      </c>
      <c r="CA108" s="111">
        <v>4.1599999999999998E-2</v>
      </c>
      <c r="CB108" s="111">
        <v>4.7699999999999999E-2</v>
      </c>
      <c r="CK108" s="5">
        <v>105</v>
      </c>
      <c r="CL108" s="101"/>
      <c r="CM108" s="101"/>
      <c r="CN108" s="101"/>
      <c r="CO108" s="101">
        <v>0.12859999999999999</v>
      </c>
      <c r="CW108" s="5">
        <v>105</v>
      </c>
      <c r="CX108" s="101"/>
      <c r="CY108" s="101">
        <v>4.4500000000000005E-2</v>
      </c>
      <c r="CZ108" s="101">
        <v>2.98E-2</v>
      </c>
    </row>
    <row r="109" spans="3:104" x14ac:dyDescent="0.3">
      <c r="C109" s="5">
        <v>106</v>
      </c>
      <c r="D109" s="101">
        <v>0.1061</v>
      </c>
      <c r="E109" s="101">
        <v>0.1532</v>
      </c>
      <c r="F109" s="101">
        <v>0.1862</v>
      </c>
      <c r="V109" s="5">
        <v>106</v>
      </c>
      <c r="W109" s="101">
        <v>0.1179</v>
      </c>
      <c r="X109" s="101">
        <v>0.1179</v>
      </c>
      <c r="Y109" s="101">
        <v>0.1179</v>
      </c>
      <c r="Z109" s="101">
        <v>0.1179</v>
      </c>
      <c r="AA109" s="101">
        <v>0.1179</v>
      </c>
      <c r="AI109" s="5">
        <v>106</v>
      </c>
      <c r="AJ109" s="101">
        <v>6.6000000000000003E-2</v>
      </c>
      <c r="AK109" s="101">
        <v>0.1014</v>
      </c>
      <c r="AL109" s="101">
        <v>0.1391</v>
      </c>
      <c r="AM109" s="101">
        <v>0.17680000000000001</v>
      </c>
      <c r="AN109" s="101">
        <v>0.21690000000000001</v>
      </c>
      <c r="AV109" s="5">
        <v>106</v>
      </c>
      <c r="AW109" s="101">
        <v>0.25219999999999998</v>
      </c>
      <c r="AX109" s="101">
        <v>0.3866</v>
      </c>
      <c r="AY109" s="101">
        <v>0.47610000000000002</v>
      </c>
      <c r="AZ109" s="101">
        <v>0.1179</v>
      </c>
      <c r="BL109" s="105">
        <v>117</v>
      </c>
      <c r="BM109" s="106">
        <v>0.51359999999999995</v>
      </c>
      <c r="BW109" s="5">
        <v>106</v>
      </c>
      <c r="BX109" s="111">
        <v>2.0299999999999999E-2</v>
      </c>
      <c r="BY109" s="111">
        <v>2.9700000000000001E-2</v>
      </c>
      <c r="BZ109" s="111">
        <v>3.5799999999999998E-2</v>
      </c>
      <c r="CA109" s="111">
        <v>4.2000000000000003E-2</v>
      </c>
      <c r="CB109" s="111">
        <v>4.8099999999999997E-2</v>
      </c>
      <c r="CK109" s="5">
        <v>106</v>
      </c>
      <c r="CL109" s="101"/>
      <c r="CM109" s="101"/>
      <c r="CN109" s="101"/>
      <c r="CO109" s="101">
        <v>0.12959999999999999</v>
      </c>
      <c r="CW109" s="5">
        <v>106</v>
      </c>
      <c r="CX109" s="101"/>
      <c r="CY109" s="101">
        <v>4.4600000000000001E-2</v>
      </c>
      <c r="CZ109" s="101">
        <v>2.9899999999999999E-2</v>
      </c>
    </row>
    <row r="110" spans="3:104" x14ac:dyDescent="0.3">
      <c r="C110" s="5">
        <v>107</v>
      </c>
      <c r="D110" s="101">
        <v>0.1069</v>
      </c>
      <c r="E110" s="101">
        <v>0.15440000000000001</v>
      </c>
      <c r="F110" s="101">
        <v>0.18770000000000001</v>
      </c>
      <c r="V110" s="5">
        <v>107</v>
      </c>
      <c r="W110" s="101">
        <v>0.1188</v>
      </c>
      <c r="X110" s="101">
        <v>0.1188</v>
      </c>
      <c r="Y110" s="101">
        <v>0.1188</v>
      </c>
      <c r="Z110" s="101">
        <v>0.1188</v>
      </c>
      <c r="AA110" s="101">
        <v>0.1188</v>
      </c>
      <c r="AI110" s="5">
        <v>107</v>
      </c>
      <c r="AJ110" s="101">
        <v>6.6500000000000004E-2</v>
      </c>
      <c r="AK110" s="101">
        <v>0.1022</v>
      </c>
      <c r="AL110" s="101">
        <v>0.14019999999999999</v>
      </c>
      <c r="AM110" s="101">
        <v>0.1782</v>
      </c>
      <c r="AN110" s="101">
        <v>0.21859999999999999</v>
      </c>
      <c r="AV110" s="5">
        <v>107</v>
      </c>
      <c r="AW110" s="101">
        <v>0.25419999999999998</v>
      </c>
      <c r="AX110" s="101">
        <v>0.38969999999999999</v>
      </c>
      <c r="AY110" s="101">
        <v>0.48</v>
      </c>
      <c r="AZ110" s="101">
        <v>0.1188</v>
      </c>
      <c r="BL110" s="105">
        <v>118</v>
      </c>
      <c r="BM110" s="106">
        <v>0.51719999999999999</v>
      </c>
      <c r="BW110" s="5">
        <v>107</v>
      </c>
      <c r="BX110" s="111">
        <v>2.0400000000000001E-2</v>
      </c>
      <c r="BY110" s="111">
        <v>2.9899999999999999E-2</v>
      </c>
      <c r="BZ110" s="111">
        <v>3.61E-2</v>
      </c>
      <c r="CA110" s="111">
        <v>4.2299999999999997E-2</v>
      </c>
      <c r="CB110" s="111">
        <v>4.8500000000000001E-2</v>
      </c>
      <c r="CK110" s="5">
        <v>107</v>
      </c>
      <c r="CL110" s="101"/>
      <c r="CM110" s="101"/>
      <c r="CN110" s="101"/>
      <c r="CO110" s="101">
        <v>0.13070000000000001</v>
      </c>
      <c r="CW110" s="5">
        <v>107</v>
      </c>
      <c r="CX110" s="101"/>
      <c r="CY110" s="101">
        <v>4.4700000000000004E-2</v>
      </c>
      <c r="CZ110" s="101">
        <v>0.03</v>
      </c>
    </row>
    <row r="111" spans="3:104" x14ac:dyDescent="0.3">
      <c r="C111" s="5">
        <v>108</v>
      </c>
      <c r="D111" s="101">
        <v>0.10780000000000001</v>
      </c>
      <c r="E111" s="101">
        <v>0.15570000000000001</v>
      </c>
      <c r="F111" s="101">
        <v>0.18920000000000001</v>
      </c>
      <c r="V111" s="5">
        <v>108</v>
      </c>
      <c r="W111" s="101">
        <v>0.1198</v>
      </c>
      <c r="X111" s="101">
        <v>0.1198</v>
      </c>
      <c r="Y111" s="101">
        <v>0.1198</v>
      </c>
      <c r="Z111" s="101">
        <v>0.1198</v>
      </c>
      <c r="AA111" s="101">
        <v>0.1198</v>
      </c>
      <c r="AI111" s="5">
        <v>108</v>
      </c>
      <c r="AJ111" s="101">
        <v>6.7100000000000007E-2</v>
      </c>
      <c r="AK111" s="101">
        <v>0.10299999999999999</v>
      </c>
      <c r="AL111" s="101">
        <v>0.14130000000000001</v>
      </c>
      <c r="AM111" s="101">
        <v>0.17960000000000001</v>
      </c>
      <c r="AN111" s="101">
        <v>0.22040000000000001</v>
      </c>
      <c r="AV111" s="5">
        <v>108</v>
      </c>
      <c r="AW111" s="101">
        <v>0.25629999999999997</v>
      </c>
      <c r="AX111" s="101">
        <v>0.39279999999999998</v>
      </c>
      <c r="AY111" s="101">
        <v>0.4839</v>
      </c>
      <c r="AZ111" s="101">
        <v>0.1198</v>
      </c>
      <c r="BL111" s="105">
        <v>119</v>
      </c>
      <c r="BM111" s="106">
        <v>0.52080000000000004</v>
      </c>
      <c r="BW111" s="5">
        <v>108</v>
      </c>
      <c r="BX111" s="111">
        <v>2.06E-2</v>
      </c>
      <c r="BY111" s="111">
        <v>3.0200000000000001E-2</v>
      </c>
      <c r="BZ111" s="111">
        <v>3.6400000000000002E-2</v>
      </c>
      <c r="CA111" s="111">
        <v>4.2599999999999999E-2</v>
      </c>
      <c r="CB111" s="111">
        <v>4.8899999999999999E-2</v>
      </c>
      <c r="CK111" s="5">
        <v>108</v>
      </c>
      <c r="CL111" s="101"/>
      <c r="CM111" s="101"/>
      <c r="CN111" s="101"/>
      <c r="CO111" s="101">
        <v>0.13170000000000001</v>
      </c>
      <c r="CW111" s="5">
        <v>108</v>
      </c>
      <c r="CX111" s="101"/>
      <c r="CY111" s="101">
        <v>4.48E-2</v>
      </c>
      <c r="CZ111" s="101">
        <v>3.0099999999999998E-2</v>
      </c>
    </row>
    <row r="112" spans="3:104" x14ac:dyDescent="0.3">
      <c r="C112" s="5">
        <v>109</v>
      </c>
      <c r="D112" s="101">
        <v>0.1085</v>
      </c>
      <c r="E112" s="101">
        <v>0.15670000000000001</v>
      </c>
      <c r="F112" s="101">
        <v>0.19040000000000001</v>
      </c>
      <c r="V112" s="5">
        <v>109</v>
      </c>
      <c r="W112" s="101">
        <v>0.1205</v>
      </c>
      <c r="X112" s="101">
        <v>0.1205</v>
      </c>
      <c r="Y112" s="101">
        <v>0.1205</v>
      </c>
      <c r="Z112" s="101">
        <v>0.1205</v>
      </c>
      <c r="AA112" s="101">
        <v>0.1205</v>
      </c>
      <c r="AI112" s="5">
        <v>109</v>
      </c>
      <c r="AJ112" s="101">
        <v>6.7500000000000004E-2</v>
      </c>
      <c r="AK112" s="101">
        <v>0.1037</v>
      </c>
      <c r="AL112" s="101">
        <v>0.14219999999999999</v>
      </c>
      <c r="AM112" s="101">
        <v>0.18079999999999999</v>
      </c>
      <c r="AN112" s="101">
        <v>0.2218</v>
      </c>
      <c r="AV112" s="5">
        <v>109</v>
      </c>
      <c r="AW112" s="101">
        <v>0.25790000000000002</v>
      </c>
      <c r="AX112" s="101">
        <v>0.39529999999999998</v>
      </c>
      <c r="AY112" s="101">
        <v>0.4869</v>
      </c>
      <c r="AZ112" s="101">
        <v>0.1205</v>
      </c>
      <c r="BL112" s="105">
        <v>120</v>
      </c>
      <c r="BM112" s="106">
        <v>0.52449999999999997</v>
      </c>
      <c r="BW112" s="5">
        <v>109</v>
      </c>
      <c r="BX112" s="111">
        <v>2.07E-2</v>
      </c>
      <c r="BY112" s="111">
        <v>3.04E-2</v>
      </c>
      <c r="BZ112" s="111">
        <v>3.6600000000000001E-2</v>
      </c>
      <c r="CA112" s="111">
        <v>4.2900000000000001E-2</v>
      </c>
      <c r="CB112" s="111">
        <v>4.9200000000000001E-2</v>
      </c>
      <c r="CK112" s="5">
        <v>109</v>
      </c>
      <c r="CL112" s="101"/>
      <c r="CM112" s="101"/>
      <c r="CN112" s="101"/>
      <c r="CO112" s="101">
        <v>0.1326</v>
      </c>
      <c r="CW112" s="5">
        <v>109</v>
      </c>
      <c r="CX112" s="101"/>
      <c r="CY112" s="101">
        <v>4.4900000000000002E-2</v>
      </c>
      <c r="CZ112" s="101">
        <v>3.0199999999999998E-2</v>
      </c>
    </row>
    <row r="113" spans="3:104" x14ac:dyDescent="0.3">
      <c r="C113" s="5">
        <v>110</v>
      </c>
      <c r="D113" s="101">
        <v>0.10920000000000001</v>
      </c>
      <c r="E113" s="101">
        <v>0.15770000000000001</v>
      </c>
      <c r="F113" s="101">
        <v>0.19170000000000001</v>
      </c>
      <c r="V113" s="5">
        <v>110</v>
      </c>
      <c r="W113" s="101">
        <v>0.12130000000000001</v>
      </c>
      <c r="X113" s="101">
        <v>0.12130000000000001</v>
      </c>
      <c r="Y113" s="101">
        <v>0.12130000000000001</v>
      </c>
      <c r="Z113" s="101">
        <v>0.12130000000000001</v>
      </c>
      <c r="AA113" s="101">
        <v>0.12130000000000001</v>
      </c>
      <c r="AI113" s="5">
        <v>110</v>
      </c>
      <c r="AJ113" s="101">
        <v>6.7900000000000002E-2</v>
      </c>
      <c r="AK113" s="101">
        <v>0.1043</v>
      </c>
      <c r="AL113" s="101">
        <v>0.1431</v>
      </c>
      <c r="AM113" s="101">
        <v>0.182</v>
      </c>
      <c r="AN113" s="101">
        <v>0.22320000000000001</v>
      </c>
      <c r="AV113" s="5">
        <v>110</v>
      </c>
      <c r="AW113" s="101">
        <v>0.2596</v>
      </c>
      <c r="AX113" s="101">
        <v>0.39789999999999998</v>
      </c>
      <c r="AY113" s="101">
        <v>0.49009999999999998</v>
      </c>
      <c r="AZ113" s="101">
        <v>0.12130000000000001</v>
      </c>
      <c r="BW113" s="5">
        <v>110</v>
      </c>
      <c r="BX113" s="111">
        <v>2.0899999999999998E-2</v>
      </c>
      <c r="BY113" s="111">
        <v>3.0599999999999999E-2</v>
      </c>
      <c r="BZ113" s="111">
        <v>3.6900000000000002E-2</v>
      </c>
      <c r="CA113" s="111">
        <v>4.3200000000000002E-2</v>
      </c>
      <c r="CB113" s="111">
        <v>4.9500000000000002E-2</v>
      </c>
      <c r="CK113" s="5">
        <v>110</v>
      </c>
      <c r="CL113" s="101"/>
      <c r="CM113" s="101"/>
      <c r="CN113" s="101"/>
      <c r="CO113" s="101">
        <v>0.13339999999999999</v>
      </c>
      <c r="CW113" s="5">
        <v>110</v>
      </c>
      <c r="CX113" s="101"/>
      <c r="CY113" s="101">
        <v>4.5000000000000005E-2</v>
      </c>
      <c r="CZ113" s="101">
        <v>3.0299999999999997E-2</v>
      </c>
    </row>
    <row r="114" spans="3:104" x14ac:dyDescent="0.3">
      <c r="C114" s="5">
        <v>111</v>
      </c>
      <c r="D114" s="101">
        <v>0.1099</v>
      </c>
      <c r="E114" s="101">
        <v>0.15870000000000001</v>
      </c>
      <c r="F114" s="101">
        <v>0.19289999999999999</v>
      </c>
      <c r="V114" s="5">
        <v>111</v>
      </c>
      <c r="W114" s="101">
        <v>0.1221</v>
      </c>
      <c r="X114" s="101">
        <v>0.1221</v>
      </c>
      <c r="Y114" s="101">
        <v>0.1221</v>
      </c>
      <c r="Z114" s="101">
        <v>0.1221</v>
      </c>
      <c r="AA114" s="101">
        <v>0.1221</v>
      </c>
      <c r="AI114" s="5">
        <v>111</v>
      </c>
      <c r="AJ114" s="101">
        <v>6.8400000000000002E-2</v>
      </c>
      <c r="AK114" s="101">
        <v>0.105</v>
      </c>
      <c r="AL114" s="101">
        <v>0.14410000000000001</v>
      </c>
      <c r="AM114" s="101">
        <v>0.18310000000000001</v>
      </c>
      <c r="AN114" s="101">
        <v>0.22470000000000001</v>
      </c>
      <c r="AV114" s="5">
        <v>111</v>
      </c>
      <c r="AW114" s="101">
        <v>0.26129999999999998</v>
      </c>
      <c r="AX114" s="101">
        <v>0.40050000000000002</v>
      </c>
      <c r="AY114" s="101">
        <v>0.49330000000000002</v>
      </c>
      <c r="AZ114" s="101">
        <v>0.1221</v>
      </c>
      <c r="BW114" s="5">
        <v>111</v>
      </c>
      <c r="BX114" s="111">
        <v>2.1000000000000001E-2</v>
      </c>
      <c r="BY114" s="111">
        <v>3.0800000000000001E-2</v>
      </c>
      <c r="BZ114" s="111">
        <v>3.7100000000000001E-2</v>
      </c>
      <c r="CA114" s="111">
        <v>4.3499999999999997E-2</v>
      </c>
      <c r="CB114" s="111">
        <v>4.9799999999999997E-2</v>
      </c>
      <c r="CK114" s="5">
        <v>111</v>
      </c>
      <c r="CL114" s="101"/>
      <c r="CM114" s="101"/>
      <c r="CN114" s="101"/>
      <c r="CO114" s="101">
        <v>0.1343</v>
      </c>
      <c r="CW114" s="5">
        <v>111</v>
      </c>
      <c r="CX114" s="101"/>
      <c r="CY114" s="101">
        <v>4.5100000000000001E-2</v>
      </c>
      <c r="CZ114" s="101">
        <v>3.04E-2</v>
      </c>
    </row>
    <row r="115" spans="3:104" x14ac:dyDescent="0.3">
      <c r="C115" s="5">
        <v>112</v>
      </c>
      <c r="D115" s="101">
        <v>0.1106</v>
      </c>
      <c r="E115" s="101">
        <v>0.1598</v>
      </c>
      <c r="F115" s="101">
        <v>0.19420000000000001</v>
      </c>
      <c r="V115" s="5">
        <v>112</v>
      </c>
      <c r="W115" s="101">
        <v>0.1229</v>
      </c>
      <c r="X115" s="101">
        <v>0.1229</v>
      </c>
      <c r="Y115" s="101">
        <v>0.1229</v>
      </c>
      <c r="Z115" s="101">
        <v>0.1229</v>
      </c>
      <c r="AA115" s="101">
        <v>0.1229</v>
      </c>
      <c r="AI115" s="5">
        <v>112</v>
      </c>
      <c r="AJ115" s="101">
        <v>6.88E-2</v>
      </c>
      <c r="AK115" s="101">
        <v>0.1057</v>
      </c>
      <c r="AL115" s="101">
        <v>0.14499999999999999</v>
      </c>
      <c r="AM115" s="101">
        <v>0.18429999999999999</v>
      </c>
      <c r="AN115" s="101">
        <v>0.2261</v>
      </c>
      <c r="AV115" s="5">
        <v>112</v>
      </c>
      <c r="AW115" s="101">
        <v>0.26300000000000001</v>
      </c>
      <c r="AX115" s="101">
        <v>0.40310000000000001</v>
      </c>
      <c r="AY115" s="101">
        <v>0.4965</v>
      </c>
      <c r="AZ115" s="101">
        <v>0.1229</v>
      </c>
      <c r="BW115" s="5">
        <v>112</v>
      </c>
      <c r="BX115" s="111">
        <v>2.1100000000000001E-2</v>
      </c>
      <c r="BY115" s="111">
        <v>3.1E-2</v>
      </c>
      <c r="BZ115" s="111">
        <v>3.7400000000000003E-2</v>
      </c>
      <c r="CA115" s="111">
        <v>4.3799999999999999E-2</v>
      </c>
      <c r="CB115" s="111">
        <v>5.0099999999999999E-2</v>
      </c>
      <c r="CK115" s="5">
        <v>112</v>
      </c>
      <c r="CL115" s="101"/>
      <c r="CM115" s="101"/>
      <c r="CN115" s="101"/>
      <c r="CO115" s="101">
        <v>0.13519999999999999</v>
      </c>
      <c r="CW115" s="5">
        <v>112</v>
      </c>
      <c r="CX115" s="101"/>
      <c r="CY115" s="101">
        <v>4.5200000000000004E-2</v>
      </c>
      <c r="CZ115" s="101">
        <v>3.0499999999999999E-2</v>
      </c>
    </row>
    <row r="116" spans="3:104" x14ac:dyDescent="0.3">
      <c r="C116" s="5">
        <v>113</v>
      </c>
      <c r="D116" s="101">
        <v>0.1113</v>
      </c>
      <c r="E116" s="101">
        <v>0.1608</v>
      </c>
      <c r="F116" s="101">
        <v>0.19550000000000001</v>
      </c>
      <c r="V116" s="5">
        <v>113</v>
      </c>
      <c r="W116" s="101">
        <v>0.1237</v>
      </c>
      <c r="X116" s="101">
        <v>0.1237</v>
      </c>
      <c r="Y116" s="101">
        <v>0.1237</v>
      </c>
      <c r="Z116" s="101">
        <v>0.1237</v>
      </c>
      <c r="AA116" s="101">
        <v>0.1237</v>
      </c>
      <c r="AI116" s="5">
        <v>113</v>
      </c>
      <c r="AJ116" s="101">
        <v>6.93E-2</v>
      </c>
      <c r="AK116" s="101">
        <v>0.10639999999999999</v>
      </c>
      <c r="AL116" s="101">
        <v>0.14599999999999999</v>
      </c>
      <c r="AM116" s="101">
        <v>0.18559999999999999</v>
      </c>
      <c r="AN116" s="101">
        <v>0.2276</v>
      </c>
      <c r="AV116" s="5">
        <v>113</v>
      </c>
      <c r="AW116" s="101">
        <v>0.26479999999999998</v>
      </c>
      <c r="AX116" s="101">
        <v>0.40579999999999999</v>
      </c>
      <c r="AY116" s="101">
        <v>0.49980000000000002</v>
      </c>
      <c r="AZ116" s="101">
        <v>0.1237</v>
      </c>
      <c r="BW116" s="5">
        <v>113</v>
      </c>
      <c r="BX116" s="111">
        <v>2.1299999999999999E-2</v>
      </c>
      <c r="BY116" s="111">
        <v>3.1199999999999999E-2</v>
      </c>
      <c r="BZ116" s="111">
        <v>3.7600000000000001E-2</v>
      </c>
      <c r="CA116" s="111">
        <v>4.3999999999999997E-2</v>
      </c>
      <c r="CB116" s="111">
        <v>5.0500000000000003E-2</v>
      </c>
      <c r="CK116" s="5">
        <v>113</v>
      </c>
      <c r="CL116" s="101"/>
      <c r="CM116" s="101"/>
      <c r="CN116" s="101"/>
      <c r="CO116" s="101">
        <v>0.1361</v>
      </c>
      <c r="CW116" s="5">
        <v>113</v>
      </c>
      <c r="CX116" s="101"/>
      <c r="CY116" s="101">
        <v>4.53E-2</v>
      </c>
      <c r="CZ116" s="101">
        <v>3.0599999999999999E-2</v>
      </c>
    </row>
    <row r="117" spans="3:104" x14ac:dyDescent="0.3">
      <c r="C117" s="5">
        <v>114</v>
      </c>
      <c r="D117" s="101">
        <v>0.11210000000000001</v>
      </c>
      <c r="E117" s="101">
        <v>0.16189999999999999</v>
      </c>
      <c r="F117" s="101">
        <v>0.1968</v>
      </c>
      <c r="V117" s="5">
        <v>114</v>
      </c>
      <c r="W117" s="101">
        <v>0.1246</v>
      </c>
      <c r="X117" s="101">
        <v>0.1246</v>
      </c>
      <c r="Y117" s="101">
        <v>0.1246</v>
      </c>
      <c r="Z117" s="101">
        <v>0.1246</v>
      </c>
      <c r="AA117" s="101">
        <v>0.1246</v>
      </c>
      <c r="AI117" s="5">
        <v>114</v>
      </c>
      <c r="AJ117" s="101">
        <v>6.9800000000000001E-2</v>
      </c>
      <c r="AK117" s="101">
        <v>0.1071</v>
      </c>
      <c r="AL117" s="101">
        <v>0.14699999999999999</v>
      </c>
      <c r="AM117" s="101">
        <v>0.18679999999999999</v>
      </c>
      <c r="AN117" s="101">
        <v>0.22919999999999999</v>
      </c>
      <c r="AV117" s="5">
        <v>114</v>
      </c>
      <c r="AW117" s="101">
        <v>0.26650000000000001</v>
      </c>
      <c r="AX117" s="101">
        <v>0.40849999999999997</v>
      </c>
      <c r="AY117" s="101">
        <v>0.50319999999999998</v>
      </c>
      <c r="AZ117" s="101">
        <v>0.1246</v>
      </c>
      <c r="BW117" s="5">
        <v>114</v>
      </c>
      <c r="BX117" s="111">
        <v>2.1399999999999999E-2</v>
      </c>
      <c r="BY117" s="111">
        <v>3.1399999999999997E-2</v>
      </c>
      <c r="BZ117" s="111">
        <v>3.7900000000000003E-2</v>
      </c>
      <c r="CA117" s="111">
        <v>4.4299999999999999E-2</v>
      </c>
      <c r="CB117" s="111">
        <v>5.0799999999999998E-2</v>
      </c>
      <c r="CK117" s="5">
        <v>114</v>
      </c>
      <c r="CL117" s="101"/>
      <c r="CM117" s="101"/>
      <c r="CN117" s="101"/>
      <c r="CO117" s="101">
        <v>0.13700000000000001</v>
      </c>
      <c r="CW117" s="5">
        <v>114</v>
      </c>
      <c r="CX117" s="101"/>
      <c r="CY117" s="101">
        <v>4.5400000000000003E-2</v>
      </c>
      <c r="CZ117" s="101">
        <v>3.0799999999999998E-2</v>
      </c>
    </row>
    <row r="118" spans="3:104" x14ac:dyDescent="0.3">
      <c r="C118" s="5">
        <v>115</v>
      </c>
      <c r="D118" s="101">
        <v>0.1129</v>
      </c>
      <c r="E118" s="101">
        <v>0.16300000000000001</v>
      </c>
      <c r="F118" s="101">
        <v>0.1981</v>
      </c>
      <c r="V118" s="5">
        <v>115</v>
      </c>
      <c r="W118" s="101">
        <v>0.12540000000000001</v>
      </c>
      <c r="X118" s="101">
        <v>0.12540000000000001</v>
      </c>
      <c r="Y118" s="101">
        <v>0.12540000000000001</v>
      </c>
      <c r="Z118" s="101">
        <v>0.12540000000000001</v>
      </c>
      <c r="AA118" s="101">
        <v>0.12540000000000001</v>
      </c>
      <c r="AI118" s="5">
        <v>115</v>
      </c>
      <c r="AJ118" s="101">
        <v>7.0199999999999999E-2</v>
      </c>
      <c r="AK118" s="101">
        <v>0.10780000000000001</v>
      </c>
      <c r="AL118" s="101">
        <v>0.14799999999999999</v>
      </c>
      <c r="AM118" s="101">
        <v>0.18809999999999999</v>
      </c>
      <c r="AN118" s="101">
        <v>0.23069999999999999</v>
      </c>
      <c r="AV118" s="5">
        <v>115</v>
      </c>
      <c r="AW118" s="101">
        <v>0.26840000000000003</v>
      </c>
      <c r="AX118" s="101">
        <v>0.4113</v>
      </c>
      <c r="AY118" s="101">
        <v>0.50660000000000005</v>
      </c>
      <c r="AZ118" s="101">
        <v>0.12540000000000001</v>
      </c>
      <c r="BW118" s="5">
        <v>115</v>
      </c>
      <c r="BX118" s="111">
        <v>2.1600000000000001E-2</v>
      </c>
      <c r="BY118" s="111">
        <v>3.1600000000000003E-2</v>
      </c>
      <c r="BZ118" s="111">
        <v>3.8100000000000002E-2</v>
      </c>
      <c r="CA118" s="111">
        <v>4.4600000000000001E-2</v>
      </c>
      <c r="CB118" s="111">
        <v>5.1200000000000002E-2</v>
      </c>
      <c r="CK118" s="5">
        <v>115</v>
      </c>
      <c r="CL118" s="101"/>
      <c r="CM118" s="101"/>
      <c r="CN118" s="101"/>
      <c r="CO118" s="101">
        <v>0.13789999999999999</v>
      </c>
      <c r="CW118" s="5">
        <v>115</v>
      </c>
      <c r="CX118" s="101"/>
      <c r="CY118" s="101">
        <v>4.5499999999999999E-2</v>
      </c>
      <c r="CZ118" s="101">
        <v>3.0899999999999997E-2</v>
      </c>
    </row>
    <row r="119" spans="3:104" x14ac:dyDescent="0.3">
      <c r="C119" s="5">
        <v>116</v>
      </c>
      <c r="D119" s="101">
        <v>0.11360000000000001</v>
      </c>
      <c r="E119" s="101">
        <v>0.1641</v>
      </c>
      <c r="F119" s="101">
        <v>0.19950000000000001</v>
      </c>
      <c r="V119" s="5">
        <v>116</v>
      </c>
      <c r="W119" s="101">
        <v>0.1263</v>
      </c>
      <c r="X119" s="101">
        <v>0.1263</v>
      </c>
      <c r="Y119" s="101">
        <v>0.1263</v>
      </c>
      <c r="Z119" s="101">
        <v>0.1263</v>
      </c>
      <c r="AA119" s="101">
        <v>0.1263</v>
      </c>
      <c r="AI119" s="5">
        <v>116</v>
      </c>
      <c r="AJ119" s="101">
        <v>7.0699999999999999E-2</v>
      </c>
      <c r="AK119" s="101">
        <v>0.1086</v>
      </c>
      <c r="AL119" s="101">
        <v>0.14899999999999999</v>
      </c>
      <c r="AM119" s="101">
        <v>0.18940000000000001</v>
      </c>
      <c r="AN119" s="101">
        <v>0.23230000000000001</v>
      </c>
      <c r="AV119" s="5">
        <v>116</v>
      </c>
      <c r="AW119" s="101">
        <v>0.2702</v>
      </c>
      <c r="AX119" s="101">
        <v>0.41410000000000002</v>
      </c>
      <c r="AY119" s="101">
        <v>0.5101</v>
      </c>
      <c r="AZ119" s="101">
        <v>0.1263</v>
      </c>
      <c r="BW119" s="5">
        <v>116</v>
      </c>
      <c r="BX119" s="111">
        <v>2.1700000000000001E-2</v>
      </c>
      <c r="BY119" s="111">
        <v>3.1800000000000002E-2</v>
      </c>
      <c r="BZ119" s="111">
        <v>3.8399999999999997E-2</v>
      </c>
      <c r="CA119" s="111">
        <v>4.4900000000000002E-2</v>
      </c>
      <c r="CB119" s="111">
        <v>5.1499999999999997E-2</v>
      </c>
      <c r="CK119" s="5">
        <v>116</v>
      </c>
      <c r="CL119" s="101"/>
      <c r="CM119" s="101"/>
      <c r="CN119" s="101"/>
      <c r="CO119" s="101">
        <v>0.1389</v>
      </c>
      <c r="CW119" s="5">
        <v>116</v>
      </c>
      <c r="CX119" s="101"/>
      <c r="CY119" s="101">
        <v>4.5600000000000002E-2</v>
      </c>
      <c r="CZ119" s="101">
        <v>3.1E-2</v>
      </c>
    </row>
    <row r="120" spans="3:104" x14ac:dyDescent="0.3">
      <c r="C120" s="5">
        <v>117</v>
      </c>
      <c r="D120" s="101">
        <v>0.1144</v>
      </c>
      <c r="E120" s="101">
        <v>0.1653</v>
      </c>
      <c r="F120" s="101">
        <v>0.2009</v>
      </c>
      <c r="V120" s="5">
        <v>117</v>
      </c>
      <c r="W120" s="101">
        <v>0.12709999999999999</v>
      </c>
      <c r="X120" s="101">
        <v>0.12709999999999999</v>
      </c>
      <c r="Y120" s="101">
        <v>0.12709999999999999</v>
      </c>
      <c r="Z120" s="101">
        <v>0.12709999999999999</v>
      </c>
      <c r="AA120" s="101">
        <v>0.12709999999999999</v>
      </c>
      <c r="AI120" s="5">
        <v>117</v>
      </c>
      <c r="AJ120" s="101">
        <v>7.1199999999999999E-2</v>
      </c>
      <c r="AK120" s="101">
        <v>0.10929999999999999</v>
      </c>
      <c r="AL120" s="101">
        <v>0.15</v>
      </c>
      <c r="AM120" s="101">
        <v>0.19070000000000001</v>
      </c>
      <c r="AN120" s="101">
        <v>0.2339</v>
      </c>
      <c r="AV120" s="5">
        <v>117</v>
      </c>
      <c r="AW120" s="101">
        <v>0.27210000000000001</v>
      </c>
      <c r="AX120" s="101">
        <v>0.41699999999999998</v>
      </c>
      <c r="AY120" s="101">
        <v>0.51359999999999995</v>
      </c>
      <c r="AZ120" s="101">
        <v>0.12709999999999999</v>
      </c>
      <c r="BW120" s="5">
        <v>117</v>
      </c>
      <c r="BX120" s="111">
        <v>2.1899999999999999E-2</v>
      </c>
      <c r="BY120" s="111">
        <v>3.2000000000000001E-2</v>
      </c>
      <c r="BZ120" s="111">
        <v>3.8600000000000002E-2</v>
      </c>
      <c r="CA120" s="111">
        <v>4.53E-2</v>
      </c>
      <c r="CB120" s="111">
        <v>5.1900000000000002E-2</v>
      </c>
      <c r="CK120" s="5">
        <v>117</v>
      </c>
      <c r="CL120" s="101"/>
      <c r="CM120" s="101"/>
      <c r="CN120" s="101"/>
      <c r="CO120" s="101">
        <v>0.13980000000000001</v>
      </c>
      <c r="CW120" s="5">
        <v>117</v>
      </c>
      <c r="CX120" s="101"/>
      <c r="CY120" s="101">
        <v>4.5700000000000005E-2</v>
      </c>
      <c r="CZ120" s="101">
        <v>3.1099999999999999E-2</v>
      </c>
    </row>
    <row r="121" spans="3:104" x14ac:dyDescent="0.3">
      <c r="C121" s="5">
        <v>118</v>
      </c>
      <c r="D121" s="101">
        <v>0.1152</v>
      </c>
      <c r="E121" s="101">
        <v>0.16639999999999999</v>
      </c>
      <c r="F121" s="101">
        <v>0.20230000000000001</v>
      </c>
      <c r="V121" s="5">
        <v>118</v>
      </c>
      <c r="W121" s="101">
        <v>0.128</v>
      </c>
      <c r="X121" s="101">
        <v>0.128</v>
      </c>
      <c r="Y121" s="101">
        <v>0.128</v>
      </c>
      <c r="Z121" s="101">
        <v>0.128</v>
      </c>
      <c r="AA121" s="101">
        <v>0.128</v>
      </c>
      <c r="AI121" s="5">
        <v>118</v>
      </c>
      <c r="AJ121" s="101">
        <v>7.17E-2</v>
      </c>
      <c r="AK121" s="101">
        <v>0.1101</v>
      </c>
      <c r="AL121" s="101">
        <v>0.15110000000000001</v>
      </c>
      <c r="AM121" s="101">
        <v>0.192</v>
      </c>
      <c r="AN121" s="101">
        <v>0.2356</v>
      </c>
      <c r="AV121" s="5">
        <v>118</v>
      </c>
      <c r="AW121" s="101">
        <v>0.27400000000000002</v>
      </c>
      <c r="AX121" s="101">
        <v>0.4199</v>
      </c>
      <c r="AY121" s="101">
        <v>0.51719999999999999</v>
      </c>
      <c r="AZ121" s="101">
        <v>0.128</v>
      </c>
      <c r="BW121" s="5">
        <v>118</v>
      </c>
      <c r="BX121" s="111">
        <v>2.1999999999999999E-2</v>
      </c>
      <c r="BY121" s="111">
        <v>3.2300000000000002E-2</v>
      </c>
      <c r="BZ121" s="111">
        <v>3.8899999999999997E-2</v>
      </c>
      <c r="CA121" s="111">
        <v>4.5600000000000002E-2</v>
      </c>
      <c r="CB121" s="111">
        <v>5.2200000000000003E-2</v>
      </c>
      <c r="CK121" s="5">
        <v>118</v>
      </c>
      <c r="CL121" s="101"/>
      <c r="CM121" s="101"/>
      <c r="CN121" s="101"/>
      <c r="CO121" s="101">
        <v>0.14080000000000001</v>
      </c>
      <c r="CW121" s="5">
        <v>118</v>
      </c>
      <c r="CX121" s="101"/>
      <c r="CY121" s="101">
        <v>4.58E-2</v>
      </c>
      <c r="CZ121" s="101">
        <v>3.1199999999999999E-2</v>
      </c>
    </row>
    <row r="122" spans="3:104" x14ac:dyDescent="0.3">
      <c r="C122" s="5">
        <v>119</v>
      </c>
      <c r="D122" s="101">
        <v>0.11600000000000001</v>
      </c>
      <c r="E122" s="101">
        <v>0.1676</v>
      </c>
      <c r="F122" s="101">
        <v>0.20369999999999999</v>
      </c>
      <c r="V122" s="5">
        <v>119</v>
      </c>
      <c r="W122" s="101">
        <v>0.12889999999999999</v>
      </c>
      <c r="X122" s="101">
        <v>0.12889999999999999</v>
      </c>
      <c r="Y122" s="101">
        <v>0.12889999999999999</v>
      </c>
      <c r="Z122" s="101">
        <v>0.12889999999999999</v>
      </c>
      <c r="AA122" s="101">
        <v>0.12889999999999999</v>
      </c>
      <c r="AI122" s="5">
        <v>119</v>
      </c>
      <c r="AJ122" s="101">
        <v>7.22E-2</v>
      </c>
      <c r="AK122" s="101">
        <v>0.1109</v>
      </c>
      <c r="AL122" s="101">
        <v>0.15210000000000001</v>
      </c>
      <c r="AM122" s="101">
        <v>0.19339999999999999</v>
      </c>
      <c r="AN122" s="101">
        <v>0.23719999999999999</v>
      </c>
      <c r="AV122" s="5">
        <v>119</v>
      </c>
      <c r="AW122" s="101">
        <v>0.27589999999999998</v>
      </c>
      <c r="AX122" s="101">
        <v>0.42280000000000001</v>
      </c>
      <c r="AY122" s="101">
        <v>0.52080000000000004</v>
      </c>
      <c r="AZ122" s="101">
        <v>0.12889999999999999</v>
      </c>
      <c r="BW122" s="5">
        <v>119</v>
      </c>
      <c r="BX122" s="111">
        <v>2.2200000000000001E-2</v>
      </c>
      <c r="BY122" s="111">
        <v>3.2500000000000001E-2</v>
      </c>
      <c r="BZ122" s="111">
        <v>3.9199999999999999E-2</v>
      </c>
      <c r="CA122" s="111">
        <v>4.5900000000000003E-2</v>
      </c>
      <c r="CB122" s="111">
        <v>5.2600000000000001E-2</v>
      </c>
      <c r="CK122" s="5">
        <v>119</v>
      </c>
      <c r="CL122" s="101"/>
      <c r="CM122" s="101"/>
      <c r="CN122" s="101"/>
      <c r="CO122" s="101">
        <v>0.14180000000000001</v>
      </c>
      <c r="CW122" s="5">
        <v>119</v>
      </c>
      <c r="CX122" s="101"/>
      <c r="CY122" s="101">
        <v>4.5900000000000003E-2</v>
      </c>
      <c r="CZ122" s="101">
        <v>3.1300000000000001E-2</v>
      </c>
    </row>
    <row r="123" spans="3:104" ht="15" thickBot="1" x14ac:dyDescent="0.35">
      <c r="C123" s="5">
        <v>120</v>
      </c>
      <c r="D123" s="102">
        <v>0.1168</v>
      </c>
      <c r="E123" s="102">
        <v>0.16880000000000001</v>
      </c>
      <c r="F123" s="102">
        <v>0.2051</v>
      </c>
      <c r="V123" s="5">
        <v>120</v>
      </c>
      <c r="W123" s="102">
        <v>0.1298</v>
      </c>
      <c r="X123" s="102">
        <v>0.1298</v>
      </c>
      <c r="Y123" s="102">
        <v>0.1298</v>
      </c>
      <c r="Z123" s="102">
        <v>0.1298</v>
      </c>
      <c r="AA123" s="102">
        <v>0.1298</v>
      </c>
      <c r="AI123" s="5">
        <v>120</v>
      </c>
      <c r="AJ123" s="101">
        <v>7.2700000000000001E-2</v>
      </c>
      <c r="AK123" s="101">
        <v>0.1116</v>
      </c>
      <c r="AL123" s="101">
        <v>0.1532</v>
      </c>
      <c r="AM123" s="101">
        <v>0.19470000000000001</v>
      </c>
      <c r="AN123" s="101">
        <v>0.2389</v>
      </c>
      <c r="AV123" s="5">
        <v>120</v>
      </c>
      <c r="AW123" s="102">
        <v>0.27779999999999999</v>
      </c>
      <c r="AX123" s="102">
        <v>0.42580000000000001</v>
      </c>
      <c r="AY123" s="102">
        <v>0.52449999999999997</v>
      </c>
      <c r="AZ123" s="102">
        <v>0.1298</v>
      </c>
      <c r="BW123" s="5">
        <v>120</v>
      </c>
      <c r="BX123" s="113">
        <v>2.23E-2</v>
      </c>
      <c r="BY123" s="113">
        <v>3.27E-2</v>
      </c>
      <c r="BZ123" s="113">
        <v>3.95E-2</v>
      </c>
      <c r="CA123" s="113">
        <v>4.6199999999999998E-2</v>
      </c>
      <c r="CB123" s="113">
        <v>5.2999999999999999E-2</v>
      </c>
      <c r="CK123" s="5">
        <v>120</v>
      </c>
      <c r="CL123" s="102"/>
      <c r="CM123" s="102"/>
      <c r="CN123" s="102"/>
      <c r="CO123" s="102">
        <v>0.14280000000000001</v>
      </c>
      <c r="CW123" s="5">
        <v>120</v>
      </c>
      <c r="CX123" s="102"/>
      <c r="CY123" s="102">
        <v>4.5999999999999999E-2</v>
      </c>
      <c r="CZ123" s="102">
        <v>3.1399999999999997E-2</v>
      </c>
    </row>
    <row r="124" spans="3:104" x14ac:dyDescent="0.3">
      <c r="V124" s="5"/>
      <c r="W124" s="101"/>
      <c r="X124" s="101"/>
      <c r="Y124" s="101"/>
      <c r="Z124" s="101"/>
      <c r="AA124" s="101"/>
      <c r="AI124" s="5">
        <v>121</v>
      </c>
      <c r="AJ124" s="101">
        <v>7.0499999999999993E-2</v>
      </c>
      <c r="AK124" s="101">
        <v>0.1123</v>
      </c>
      <c r="AL124" s="101">
        <v>0.154</v>
      </c>
      <c r="AM124" s="101">
        <v>0.1958</v>
      </c>
      <c r="AN124" s="101"/>
    </row>
    <row r="125" spans="3:104" x14ac:dyDescent="0.3">
      <c r="V125" s="5"/>
      <c r="W125" s="101"/>
      <c r="X125" s="101"/>
      <c r="Y125" s="101"/>
      <c r="Z125" s="101"/>
      <c r="AA125" s="101"/>
      <c r="AI125" s="5">
        <v>122</v>
      </c>
      <c r="AJ125" s="101">
        <v>7.0900000000000005E-2</v>
      </c>
      <c r="AK125" s="101">
        <v>0.1129</v>
      </c>
      <c r="AL125" s="101">
        <v>0.15490000000000001</v>
      </c>
      <c r="AM125" s="101">
        <v>0.19689999999999999</v>
      </c>
      <c r="AN125" s="101"/>
    </row>
    <row r="126" spans="3:104" x14ac:dyDescent="0.3">
      <c r="V126" s="5"/>
      <c r="W126" s="101"/>
      <c r="X126" s="101"/>
      <c r="Y126" s="101"/>
      <c r="Z126" s="101"/>
      <c r="AA126" s="101"/>
      <c r="AI126" s="5">
        <v>123</v>
      </c>
      <c r="AJ126" s="101">
        <v>7.1300000000000002E-2</v>
      </c>
      <c r="AK126" s="101">
        <v>0.11360000000000001</v>
      </c>
      <c r="AL126" s="101">
        <v>0.15579999999999999</v>
      </c>
      <c r="AM126" s="101">
        <v>0.1981</v>
      </c>
      <c r="AN126" s="101"/>
    </row>
    <row r="127" spans="3:104" x14ac:dyDescent="0.3">
      <c r="V127" s="5"/>
      <c r="W127" s="101"/>
      <c r="X127" s="101"/>
      <c r="Y127" s="101"/>
      <c r="Z127" s="101"/>
      <c r="AA127" s="101"/>
      <c r="AI127" s="5">
        <v>124</v>
      </c>
      <c r="AJ127" s="101">
        <v>7.17E-2</v>
      </c>
      <c r="AK127" s="101">
        <v>0.1142</v>
      </c>
      <c r="AL127" s="101">
        <v>0.15670000000000001</v>
      </c>
      <c r="AM127" s="101">
        <v>0.19919999999999999</v>
      </c>
      <c r="AN127" s="101"/>
    </row>
    <row r="128" spans="3:104" x14ac:dyDescent="0.3">
      <c r="V128" s="5"/>
      <c r="W128" s="101"/>
      <c r="X128" s="101"/>
      <c r="Y128" s="101"/>
      <c r="Z128" s="101"/>
      <c r="AA128" s="101"/>
      <c r="AI128" s="5">
        <v>125</v>
      </c>
      <c r="AJ128" s="101">
        <v>7.2099999999999997E-2</v>
      </c>
      <c r="AK128" s="101">
        <v>0.1149</v>
      </c>
      <c r="AL128" s="101">
        <v>0.15759999999999999</v>
      </c>
      <c r="AM128" s="101">
        <v>0.20039999999999999</v>
      </c>
      <c r="AN128" s="101"/>
    </row>
    <row r="129" spans="22:40" x14ac:dyDescent="0.3">
      <c r="V129" s="5"/>
      <c r="W129" s="101"/>
      <c r="X129" s="101"/>
      <c r="Y129" s="101"/>
      <c r="Z129" s="101"/>
      <c r="AA129" s="101"/>
      <c r="AI129" s="5">
        <v>126</v>
      </c>
      <c r="AJ129" s="101">
        <v>7.2599999999999998E-2</v>
      </c>
      <c r="AK129" s="101">
        <v>0.11559999999999999</v>
      </c>
      <c r="AL129" s="101">
        <v>0.15859999999999999</v>
      </c>
      <c r="AM129" s="101">
        <v>0.2016</v>
      </c>
      <c r="AN129" s="101"/>
    </row>
    <row r="130" spans="22:40" x14ac:dyDescent="0.3">
      <c r="V130" s="5"/>
      <c r="W130" s="101"/>
      <c r="X130" s="101"/>
      <c r="Y130" s="101"/>
      <c r="Z130" s="101"/>
      <c r="AA130" s="101"/>
      <c r="AI130" s="5">
        <v>127</v>
      </c>
      <c r="AJ130" s="101">
        <v>7.2999999999999995E-2</v>
      </c>
      <c r="AK130" s="101">
        <v>0.1163</v>
      </c>
      <c r="AL130" s="101">
        <v>0.1595</v>
      </c>
      <c r="AM130" s="101">
        <v>0.20280000000000001</v>
      </c>
      <c r="AN130" s="101"/>
    </row>
    <row r="131" spans="22:40" x14ac:dyDescent="0.3">
      <c r="V131" s="5"/>
      <c r="W131" s="101"/>
      <c r="X131" s="101"/>
      <c r="Y131" s="101"/>
      <c r="Z131" s="101"/>
      <c r="AA131" s="101"/>
      <c r="AI131" s="5">
        <v>128</v>
      </c>
      <c r="AJ131" s="101">
        <v>7.3400000000000007E-2</v>
      </c>
      <c r="AK131" s="101">
        <v>0.1169</v>
      </c>
      <c r="AL131" s="101">
        <v>0.1605</v>
      </c>
      <c r="AM131" s="101">
        <v>0.20399999999999999</v>
      </c>
      <c r="AN131" s="101"/>
    </row>
    <row r="132" spans="22:40" x14ac:dyDescent="0.3">
      <c r="V132" s="5"/>
      <c r="W132" s="101"/>
      <c r="X132" s="101"/>
      <c r="Y132" s="101"/>
      <c r="Z132" s="101"/>
      <c r="AA132" s="101"/>
      <c r="AI132" s="5">
        <v>129</v>
      </c>
      <c r="AJ132" s="101">
        <v>7.3899999999999993E-2</v>
      </c>
      <c r="AK132" s="101">
        <v>0.1177</v>
      </c>
      <c r="AL132" s="101">
        <v>0.16139999999999999</v>
      </c>
      <c r="AM132" s="101">
        <v>0.20519999999999999</v>
      </c>
      <c r="AN132" s="101"/>
    </row>
    <row r="133" spans="22:40" x14ac:dyDescent="0.3">
      <c r="V133" s="5"/>
      <c r="W133" s="101"/>
      <c r="X133" s="101"/>
      <c r="Y133" s="101"/>
      <c r="Z133" s="101"/>
      <c r="AA133" s="101"/>
      <c r="AI133" s="5">
        <v>130</v>
      </c>
      <c r="AJ133" s="101">
        <v>7.4300000000000005E-2</v>
      </c>
      <c r="AK133" s="101">
        <v>0.11840000000000001</v>
      </c>
      <c r="AL133" s="101">
        <v>0.16239999999999999</v>
      </c>
      <c r="AM133" s="101">
        <v>0.20649999999999999</v>
      </c>
      <c r="AN133" s="101"/>
    </row>
    <row r="134" spans="22:40" x14ac:dyDescent="0.3">
      <c r="V134" s="5"/>
      <c r="W134" s="101"/>
      <c r="X134" s="101"/>
      <c r="Y134" s="101"/>
      <c r="Z134" s="101"/>
      <c r="AA134" s="101"/>
      <c r="AI134" s="5">
        <v>131</v>
      </c>
      <c r="AJ134" s="101">
        <v>7.4800000000000005E-2</v>
      </c>
      <c r="AK134" s="101">
        <v>0.1191</v>
      </c>
      <c r="AL134" s="101">
        <v>0.16339999999999999</v>
      </c>
      <c r="AM134" s="101">
        <v>0.2077</v>
      </c>
      <c r="AN134" s="101"/>
    </row>
    <row r="135" spans="22:40" x14ac:dyDescent="0.3">
      <c r="V135" s="5"/>
      <c r="W135" s="101"/>
      <c r="X135" s="101"/>
      <c r="Y135" s="101"/>
      <c r="Z135" s="101"/>
      <c r="AA135" s="101"/>
      <c r="AI135" s="5">
        <v>132</v>
      </c>
      <c r="AJ135" s="101">
        <v>7.5200000000000003E-2</v>
      </c>
      <c r="AK135" s="101">
        <v>0.1198</v>
      </c>
      <c r="AL135" s="101">
        <v>0.16439999999999999</v>
      </c>
      <c r="AM135" s="101">
        <v>0.20899999999999999</v>
      </c>
      <c r="AN135" s="101"/>
    </row>
    <row r="136" spans="22:40" x14ac:dyDescent="0.3">
      <c r="V136" s="5"/>
      <c r="W136" s="101"/>
      <c r="X136" s="101"/>
      <c r="Y136" s="101"/>
      <c r="Z136" s="101"/>
      <c r="AA136" s="101"/>
      <c r="AI136" s="5">
        <v>133</v>
      </c>
      <c r="AJ136" s="101">
        <v>7.5600000000000001E-2</v>
      </c>
      <c r="AK136" s="101">
        <v>0.12039999999999999</v>
      </c>
      <c r="AL136" s="101">
        <v>0.16520000000000001</v>
      </c>
      <c r="AM136" s="101">
        <v>0.21</v>
      </c>
      <c r="AN136" s="101"/>
    </row>
    <row r="137" spans="22:40" x14ac:dyDescent="0.3">
      <c r="V137" s="5"/>
      <c r="W137" s="101"/>
      <c r="X137" s="101"/>
      <c r="Y137" s="101"/>
      <c r="Z137" s="101"/>
      <c r="AA137" s="101"/>
      <c r="AI137" s="5">
        <v>134</v>
      </c>
      <c r="AJ137" s="101">
        <v>7.5999999999999998E-2</v>
      </c>
      <c r="AK137" s="101">
        <v>0.121</v>
      </c>
      <c r="AL137" s="101">
        <v>0.16600000000000001</v>
      </c>
      <c r="AM137" s="101">
        <v>0.21110000000000001</v>
      </c>
      <c r="AN137" s="101"/>
    </row>
    <row r="138" spans="22:40" x14ac:dyDescent="0.3">
      <c r="V138" s="5"/>
      <c r="W138" s="101"/>
      <c r="X138" s="101"/>
      <c r="Y138" s="101"/>
      <c r="Z138" s="101"/>
      <c r="AA138" s="101"/>
      <c r="AI138" s="5">
        <v>135</v>
      </c>
      <c r="AJ138" s="101">
        <v>7.6399999999999996E-2</v>
      </c>
      <c r="AK138" s="101">
        <v>0.1216</v>
      </c>
      <c r="AL138" s="101">
        <v>0.16689999999999999</v>
      </c>
      <c r="AM138" s="101">
        <v>0.21210000000000001</v>
      </c>
      <c r="AN138" s="101"/>
    </row>
    <row r="139" spans="22:40" x14ac:dyDescent="0.3">
      <c r="V139" s="5"/>
      <c r="W139" s="101"/>
      <c r="X139" s="101"/>
      <c r="Y139" s="101"/>
      <c r="Z139" s="101"/>
      <c r="AA139" s="101"/>
      <c r="AI139" s="5">
        <v>136</v>
      </c>
      <c r="AJ139" s="101">
        <v>7.6799999999999993E-2</v>
      </c>
      <c r="AK139" s="101">
        <v>0.12230000000000001</v>
      </c>
      <c r="AL139" s="101">
        <v>0.16769999999999999</v>
      </c>
      <c r="AM139" s="101">
        <v>0.2132</v>
      </c>
      <c r="AN139" s="101"/>
    </row>
    <row r="140" spans="22:40" x14ac:dyDescent="0.3">
      <c r="V140" s="5"/>
      <c r="W140" s="101"/>
      <c r="X140" s="101"/>
      <c r="Y140" s="101"/>
      <c r="Z140" s="101"/>
      <c r="AA140" s="101"/>
      <c r="AI140" s="5">
        <v>137</v>
      </c>
      <c r="AJ140" s="101">
        <v>7.7200000000000005E-2</v>
      </c>
      <c r="AK140" s="101">
        <v>0.1229</v>
      </c>
      <c r="AL140" s="101">
        <v>0.1686</v>
      </c>
      <c r="AM140" s="101">
        <v>0.21429999999999999</v>
      </c>
      <c r="AN140" s="101"/>
    </row>
    <row r="141" spans="22:40" x14ac:dyDescent="0.3">
      <c r="V141" s="5"/>
      <c r="W141" s="101"/>
      <c r="X141" s="101"/>
      <c r="Y141" s="101"/>
      <c r="Z141" s="101"/>
      <c r="AA141" s="101"/>
      <c r="AI141" s="5">
        <v>138</v>
      </c>
      <c r="AJ141" s="101">
        <v>7.7600000000000002E-2</v>
      </c>
      <c r="AK141" s="101">
        <v>0.1235</v>
      </c>
      <c r="AL141" s="101">
        <v>0.16950000000000001</v>
      </c>
      <c r="AM141" s="101">
        <v>0.21540000000000001</v>
      </c>
      <c r="AN141" s="101"/>
    </row>
    <row r="142" spans="22:40" x14ac:dyDescent="0.3">
      <c r="V142" s="5"/>
      <c r="W142" s="101"/>
      <c r="X142" s="101"/>
      <c r="Y142" s="101"/>
      <c r="Z142" s="101"/>
      <c r="AA142" s="101"/>
      <c r="AI142" s="5">
        <v>139</v>
      </c>
      <c r="AJ142" s="101">
        <v>7.8E-2</v>
      </c>
      <c r="AK142" s="101">
        <v>0.1242</v>
      </c>
      <c r="AL142" s="101">
        <v>0.1704</v>
      </c>
      <c r="AM142" s="101">
        <v>0.21659999999999999</v>
      </c>
      <c r="AN142" s="101"/>
    </row>
    <row r="143" spans="22:40" x14ac:dyDescent="0.3">
      <c r="V143" s="5"/>
      <c r="W143" s="101"/>
      <c r="X143" s="101"/>
      <c r="Y143" s="101"/>
      <c r="Z143" s="101"/>
      <c r="AA143" s="101"/>
      <c r="AI143" s="5">
        <v>140</v>
      </c>
      <c r="AJ143" s="101">
        <v>7.8399999999999997E-2</v>
      </c>
      <c r="AK143" s="101">
        <v>0.12479999999999999</v>
      </c>
      <c r="AL143" s="101">
        <v>0.17130000000000001</v>
      </c>
      <c r="AM143" s="101">
        <v>0.2177</v>
      </c>
      <c r="AN143" s="101"/>
    </row>
    <row r="144" spans="22:40" x14ac:dyDescent="0.3">
      <c r="V144" s="5"/>
      <c r="W144" s="101"/>
      <c r="X144" s="101"/>
      <c r="Y144" s="101"/>
      <c r="Z144" s="101"/>
      <c r="AA144" s="101"/>
      <c r="AI144" s="5">
        <v>141</v>
      </c>
      <c r="AJ144" s="101">
        <v>7.8799999999999995E-2</v>
      </c>
      <c r="AK144" s="101">
        <v>0.1255</v>
      </c>
      <c r="AL144" s="101">
        <v>0.17219999999999999</v>
      </c>
      <c r="AM144" s="101">
        <v>0.21890000000000001</v>
      </c>
      <c r="AN144" s="101"/>
    </row>
    <row r="145" spans="22:40" x14ac:dyDescent="0.3">
      <c r="V145" s="5"/>
      <c r="W145" s="101"/>
      <c r="X145" s="101"/>
      <c r="Y145" s="101"/>
      <c r="Z145" s="101"/>
      <c r="AA145" s="101"/>
      <c r="AI145" s="5">
        <v>142</v>
      </c>
      <c r="AJ145" s="101">
        <v>7.9200000000000007E-2</v>
      </c>
      <c r="AK145" s="101">
        <v>0.12620000000000001</v>
      </c>
      <c r="AL145" s="101">
        <v>0.1731</v>
      </c>
      <c r="AM145" s="101">
        <v>0.22</v>
      </c>
      <c r="AN145" s="101"/>
    </row>
    <row r="146" spans="22:40" x14ac:dyDescent="0.3">
      <c r="V146" s="5"/>
      <c r="W146" s="101"/>
      <c r="X146" s="101"/>
      <c r="Y146" s="101"/>
      <c r="Z146" s="101"/>
      <c r="AA146" s="101"/>
      <c r="AI146" s="5">
        <v>143</v>
      </c>
      <c r="AJ146" s="101">
        <v>7.9600000000000004E-2</v>
      </c>
      <c r="AK146" s="101">
        <v>0.1268</v>
      </c>
      <c r="AL146" s="101">
        <v>0.17399999999999999</v>
      </c>
      <c r="AM146" s="101">
        <v>0.22120000000000001</v>
      </c>
      <c r="AN146" s="101"/>
    </row>
    <row r="147" spans="22:40" x14ac:dyDescent="0.3">
      <c r="V147" s="5"/>
      <c r="W147" s="101"/>
      <c r="X147" s="101"/>
      <c r="Y147" s="101"/>
      <c r="Z147" s="101"/>
      <c r="AA147" s="101"/>
      <c r="AI147" s="5">
        <v>144</v>
      </c>
      <c r="AJ147" s="101">
        <v>8.0100000000000005E-2</v>
      </c>
      <c r="AK147" s="101">
        <v>0.1275</v>
      </c>
      <c r="AL147" s="101">
        <v>0.17499999999999999</v>
      </c>
      <c r="AM147" s="101">
        <v>0.22239999999999999</v>
      </c>
      <c r="AN147" s="101"/>
    </row>
    <row r="148" spans="22:40" x14ac:dyDescent="0.3">
      <c r="V148" s="5"/>
      <c r="W148" s="101"/>
      <c r="X148" s="101"/>
      <c r="Y148" s="101"/>
      <c r="Z148" s="101"/>
      <c r="AA148" s="101"/>
      <c r="AI148" s="5">
        <v>145</v>
      </c>
      <c r="AJ148" s="101">
        <v>8.0399999999999999E-2</v>
      </c>
      <c r="AK148" s="101">
        <v>0.12809999999999999</v>
      </c>
      <c r="AL148" s="101">
        <v>0.1757</v>
      </c>
      <c r="AM148" s="101">
        <v>0.22339999999999999</v>
      </c>
      <c r="AN148" s="101"/>
    </row>
    <row r="149" spans="22:40" x14ac:dyDescent="0.3">
      <c r="V149" s="5"/>
      <c r="W149" s="101"/>
      <c r="X149" s="101"/>
      <c r="Y149" s="101"/>
      <c r="Z149" s="101"/>
      <c r="AA149" s="101"/>
      <c r="AI149" s="5">
        <v>146</v>
      </c>
      <c r="AJ149" s="101">
        <v>8.0799999999999997E-2</v>
      </c>
      <c r="AK149" s="101">
        <v>0.12859999999999999</v>
      </c>
      <c r="AL149" s="101">
        <v>0.17649999999999999</v>
      </c>
      <c r="AM149" s="101">
        <v>0.22439999999999999</v>
      </c>
      <c r="AN149" s="101"/>
    </row>
    <row r="150" spans="22:40" x14ac:dyDescent="0.3">
      <c r="V150" s="5"/>
      <c r="W150" s="101"/>
      <c r="X150" s="101"/>
      <c r="Y150" s="101"/>
      <c r="Z150" s="101"/>
      <c r="AA150" s="101"/>
      <c r="AI150" s="5">
        <v>147</v>
      </c>
      <c r="AJ150" s="101">
        <v>8.1100000000000005E-2</v>
      </c>
      <c r="AK150" s="101">
        <v>0.12920000000000001</v>
      </c>
      <c r="AL150" s="101">
        <v>0.17730000000000001</v>
      </c>
      <c r="AM150" s="101">
        <v>0.22539999999999999</v>
      </c>
      <c r="AN150" s="101"/>
    </row>
    <row r="151" spans="22:40" x14ac:dyDescent="0.3">
      <c r="V151" s="5"/>
      <c r="W151" s="101"/>
      <c r="X151" s="101"/>
      <c r="Y151" s="101"/>
      <c r="Z151" s="101"/>
      <c r="AA151" s="101"/>
      <c r="AI151" s="5">
        <v>148</v>
      </c>
      <c r="AJ151" s="101">
        <v>8.1500000000000003E-2</v>
      </c>
      <c r="AK151" s="101">
        <v>0.1298</v>
      </c>
      <c r="AL151" s="101">
        <v>0.17810000000000001</v>
      </c>
      <c r="AM151" s="101">
        <v>0.22639999999999999</v>
      </c>
      <c r="AN151" s="101"/>
    </row>
    <row r="152" spans="22:40" x14ac:dyDescent="0.3">
      <c r="V152" s="5"/>
      <c r="W152" s="101"/>
      <c r="X152" s="101"/>
      <c r="Y152" s="101"/>
      <c r="Z152" s="101"/>
      <c r="AA152" s="101"/>
      <c r="AI152" s="5">
        <v>149</v>
      </c>
      <c r="AJ152" s="101">
        <v>8.1900000000000001E-2</v>
      </c>
      <c r="AK152" s="101">
        <v>0.13039999999999999</v>
      </c>
      <c r="AL152" s="101">
        <v>0.1789</v>
      </c>
      <c r="AM152" s="101">
        <v>0.22739999999999999</v>
      </c>
      <c r="AN152" s="101"/>
    </row>
    <row r="153" spans="22:40" x14ac:dyDescent="0.3">
      <c r="V153" s="5"/>
      <c r="W153" s="101"/>
      <c r="X153" s="101"/>
      <c r="Y153" s="101"/>
      <c r="Z153" s="101"/>
      <c r="AA153" s="101"/>
      <c r="AI153" s="5">
        <v>150</v>
      </c>
      <c r="AJ153" s="101">
        <v>8.2299999999999998E-2</v>
      </c>
      <c r="AK153" s="101">
        <v>0.13100000000000001</v>
      </c>
      <c r="AL153" s="101">
        <v>0.1797</v>
      </c>
      <c r="AM153" s="101">
        <v>0.22850000000000001</v>
      </c>
      <c r="AN153" s="101"/>
    </row>
    <row r="154" spans="22:40" x14ac:dyDescent="0.3">
      <c r="V154" s="5"/>
      <c r="W154" s="101"/>
      <c r="X154" s="101"/>
      <c r="Y154" s="101"/>
      <c r="Z154" s="101"/>
      <c r="AA154" s="101"/>
      <c r="AI154" s="5">
        <v>151</v>
      </c>
      <c r="AJ154" s="101">
        <v>8.2600000000000007E-2</v>
      </c>
      <c r="AK154" s="101">
        <v>0.13159999999999999</v>
      </c>
      <c r="AL154" s="101">
        <v>0.18060000000000001</v>
      </c>
      <c r="AM154" s="101">
        <v>0.22950000000000001</v>
      </c>
      <c r="AN154" s="101"/>
    </row>
    <row r="155" spans="22:40" x14ac:dyDescent="0.3">
      <c r="V155" s="5"/>
      <c r="W155" s="101"/>
      <c r="X155" s="101"/>
      <c r="Y155" s="101"/>
      <c r="Z155" s="101"/>
      <c r="AA155" s="101"/>
      <c r="AI155" s="5">
        <v>152</v>
      </c>
      <c r="AJ155" s="101">
        <v>8.3000000000000004E-2</v>
      </c>
      <c r="AK155" s="101">
        <v>0.13220000000000001</v>
      </c>
      <c r="AL155" s="101">
        <v>0.18140000000000001</v>
      </c>
      <c r="AM155" s="101">
        <v>0.2306</v>
      </c>
      <c r="AN155" s="101"/>
    </row>
    <row r="156" spans="22:40" x14ac:dyDescent="0.3">
      <c r="V156" s="5"/>
      <c r="W156" s="101"/>
      <c r="X156" s="101"/>
      <c r="Y156" s="101"/>
      <c r="Z156" s="101"/>
      <c r="AA156" s="101"/>
      <c r="AI156" s="5">
        <v>153</v>
      </c>
      <c r="AJ156" s="101">
        <v>8.3400000000000002E-2</v>
      </c>
      <c r="AK156" s="101">
        <v>0.1328</v>
      </c>
      <c r="AL156" s="101">
        <v>0.18229999999999999</v>
      </c>
      <c r="AM156" s="101">
        <v>0.23169999999999999</v>
      </c>
      <c r="AN156" s="101"/>
    </row>
    <row r="157" spans="22:40" x14ac:dyDescent="0.3">
      <c r="V157" s="5"/>
      <c r="W157" s="101"/>
      <c r="X157" s="101"/>
      <c r="Y157" s="101"/>
      <c r="Z157" s="101"/>
      <c r="AA157" s="101"/>
      <c r="AI157" s="5">
        <v>154</v>
      </c>
      <c r="AJ157" s="101">
        <v>8.3799999999999999E-2</v>
      </c>
      <c r="AK157" s="101">
        <v>0.13350000000000001</v>
      </c>
      <c r="AL157" s="101">
        <v>0.18310000000000001</v>
      </c>
      <c r="AM157" s="101">
        <v>0.23280000000000001</v>
      </c>
      <c r="AN157" s="101"/>
    </row>
    <row r="158" spans="22:40" x14ac:dyDescent="0.3">
      <c r="V158" s="5"/>
      <c r="W158" s="101"/>
      <c r="X158" s="101"/>
      <c r="Y158" s="101"/>
      <c r="Z158" s="101"/>
      <c r="AA158" s="101"/>
      <c r="AI158" s="5">
        <v>155</v>
      </c>
      <c r="AJ158" s="101">
        <v>8.4199999999999997E-2</v>
      </c>
      <c r="AK158" s="101">
        <v>0.1341</v>
      </c>
      <c r="AL158" s="101">
        <v>0.184</v>
      </c>
      <c r="AM158" s="101">
        <v>0.2339</v>
      </c>
      <c r="AN158" s="101"/>
    </row>
    <row r="159" spans="22:40" x14ac:dyDescent="0.3">
      <c r="V159" s="5"/>
      <c r="W159" s="101"/>
      <c r="X159" s="101"/>
      <c r="Y159" s="101"/>
      <c r="Z159" s="101"/>
      <c r="AA159" s="101"/>
      <c r="AI159" s="5">
        <v>156</v>
      </c>
      <c r="AJ159" s="101">
        <v>8.4599999999999995E-2</v>
      </c>
      <c r="AK159" s="101">
        <v>0.13469999999999999</v>
      </c>
      <c r="AL159" s="101">
        <v>0.18479999999999999</v>
      </c>
      <c r="AM159" s="101">
        <v>0.23499999999999999</v>
      </c>
      <c r="AN159" s="101"/>
    </row>
    <row r="160" spans="22:40" x14ac:dyDescent="0.3">
      <c r="V160" s="5"/>
      <c r="W160" s="101"/>
      <c r="X160" s="101"/>
      <c r="Y160" s="101"/>
      <c r="Z160" s="101"/>
      <c r="AA160" s="101"/>
      <c r="AI160" s="5">
        <v>157</v>
      </c>
      <c r="AJ160" s="101">
        <v>8.4900000000000003E-2</v>
      </c>
      <c r="AK160" s="101">
        <v>0.13519999999999999</v>
      </c>
      <c r="AL160" s="101">
        <v>0.18559999999999999</v>
      </c>
      <c r="AM160" s="101">
        <v>0.2359</v>
      </c>
      <c r="AN160" s="101"/>
    </row>
    <row r="161" spans="22:40" x14ac:dyDescent="0.3">
      <c r="V161" s="5"/>
      <c r="W161" s="101"/>
      <c r="X161" s="101"/>
      <c r="Y161" s="101"/>
      <c r="Z161" s="101"/>
      <c r="AA161" s="101"/>
      <c r="AI161" s="5">
        <v>158</v>
      </c>
      <c r="AJ161" s="101">
        <v>8.5300000000000001E-2</v>
      </c>
      <c r="AK161" s="101">
        <v>0.1358</v>
      </c>
      <c r="AL161" s="101">
        <v>0.18629999999999999</v>
      </c>
      <c r="AM161" s="101">
        <v>0.23680000000000001</v>
      </c>
      <c r="AN161" s="101"/>
    </row>
    <row r="162" spans="22:40" x14ac:dyDescent="0.3">
      <c r="V162" s="5"/>
      <c r="W162" s="101"/>
      <c r="X162" s="101"/>
      <c r="Y162" s="101"/>
      <c r="Z162" s="101"/>
      <c r="AA162" s="101"/>
      <c r="AI162" s="5">
        <v>159</v>
      </c>
      <c r="AJ162" s="101">
        <v>8.5599999999999996E-2</v>
      </c>
      <c r="AK162" s="101">
        <v>0.1363</v>
      </c>
      <c r="AL162" s="101">
        <v>0.187</v>
      </c>
      <c r="AM162" s="101">
        <v>0.23780000000000001</v>
      </c>
      <c r="AN162" s="101"/>
    </row>
    <row r="163" spans="22:40" x14ac:dyDescent="0.3">
      <c r="V163" s="5"/>
      <c r="W163" s="101"/>
      <c r="X163" s="101"/>
      <c r="Y163" s="101"/>
      <c r="Z163" s="101"/>
      <c r="AA163" s="101"/>
      <c r="AI163" s="5">
        <v>160</v>
      </c>
      <c r="AJ163" s="101">
        <v>8.5900000000000004E-2</v>
      </c>
      <c r="AK163" s="101">
        <v>0.13689999999999999</v>
      </c>
      <c r="AL163" s="101">
        <v>0.18779999999999999</v>
      </c>
      <c r="AM163" s="101">
        <v>0.2387</v>
      </c>
      <c r="AN163" s="101"/>
    </row>
    <row r="164" spans="22:40" x14ac:dyDescent="0.3">
      <c r="V164" s="5"/>
      <c r="W164" s="101"/>
      <c r="X164" s="101"/>
      <c r="Y164" s="101"/>
      <c r="Z164" s="101"/>
      <c r="AA164" s="101"/>
      <c r="AI164" s="5">
        <v>161</v>
      </c>
      <c r="AJ164" s="101">
        <v>8.6300000000000002E-2</v>
      </c>
      <c r="AK164" s="101">
        <v>0.13739999999999999</v>
      </c>
      <c r="AL164" s="101">
        <v>0.1885</v>
      </c>
      <c r="AM164" s="101">
        <v>0.2397</v>
      </c>
      <c r="AN164" s="101"/>
    </row>
    <row r="165" spans="22:40" x14ac:dyDescent="0.3">
      <c r="V165" s="5"/>
      <c r="W165" s="101"/>
      <c r="X165" s="101"/>
      <c r="Y165" s="101"/>
      <c r="Z165" s="101"/>
      <c r="AA165" s="101"/>
      <c r="AI165" s="5">
        <v>162</v>
      </c>
      <c r="AJ165" s="101">
        <v>8.6599999999999996E-2</v>
      </c>
      <c r="AK165" s="101">
        <v>0.13800000000000001</v>
      </c>
      <c r="AL165" s="101">
        <v>0.1893</v>
      </c>
      <c r="AM165" s="101">
        <v>0.2407</v>
      </c>
      <c r="AN165" s="101"/>
    </row>
    <row r="166" spans="22:40" x14ac:dyDescent="0.3">
      <c r="V166" s="5"/>
      <c r="W166" s="101"/>
      <c r="X166" s="101"/>
      <c r="Y166" s="101"/>
      <c r="Z166" s="101"/>
      <c r="AA166" s="101"/>
      <c r="AI166" s="5">
        <v>163</v>
      </c>
      <c r="AJ166" s="101">
        <v>8.6999999999999994E-2</v>
      </c>
      <c r="AK166" s="101">
        <v>0.13850000000000001</v>
      </c>
      <c r="AL166" s="101">
        <v>0.19009999999999999</v>
      </c>
      <c r="AM166" s="101">
        <v>0.24160000000000001</v>
      </c>
      <c r="AN166" s="101"/>
    </row>
    <row r="167" spans="22:40" x14ac:dyDescent="0.3">
      <c r="V167" s="5"/>
      <c r="W167" s="101"/>
      <c r="X167" s="101"/>
      <c r="Y167" s="101"/>
      <c r="Z167" s="101"/>
      <c r="AA167" s="101"/>
      <c r="AI167" s="5">
        <v>164</v>
      </c>
      <c r="AJ167" s="101">
        <v>8.7300000000000003E-2</v>
      </c>
      <c r="AK167" s="101">
        <v>0.1391</v>
      </c>
      <c r="AL167" s="101">
        <v>0.19089999999999999</v>
      </c>
      <c r="AM167" s="101">
        <v>0.24260000000000001</v>
      </c>
      <c r="AN167" s="101"/>
    </row>
    <row r="168" spans="22:40" x14ac:dyDescent="0.3">
      <c r="V168" s="5"/>
      <c r="W168" s="101"/>
      <c r="X168" s="101"/>
      <c r="Y168" s="101"/>
      <c r="Z168" s="101"/>
      <c r="AA168" s="101"/>
      <c r="AI168" s="5">
        <v>165</v>
      </c>
      <c r="AJ168" s="101">
        <v>8.77E-2</v>
      </c>
      <c r="AK168" s="101">
        <v>0.13969999999999999</v>
      </c>
      <c r="AL168" s="101">
        <v>0.19170000000000001</v>
      </c>
      <c r="AM168" s="101">
        <v>0.24360000000000001</v>
      </c>
      <c r="AN168" s="101"/>
    </row>
    <row r="169" spans="22:40" x14ac:dyDescent="0.3">
      <c r="V169" s="5"/>
      <c r="W169" s="101"/>
      <c r="X169" s="101"/>
      <c r="Y169" s="101"/>
      <c r="Z169" s="101"/>
      <c r="AA169" s="101"/>
      <c r="AI169" s="5">
        <v>166</v>
      </c>
      <c r="AJ169" s="101">
        <v>8.8099999999999998E-2</v>
      </c>
      <c r="AK169" s="101">
        <v>0.14030000000000001</v>
      </c>
      <c r="AL169" s="101">
        <v>0.1925</v>
      </c>
      <c r="AM169" s="101">
        <v>0.24460000000000001</v>
      </c>
      <c r="AN169" s="101"/>
    </row>
    <row r="170" spans="22:40" x14ac:dyDescent="0.3">
      <c r="V170" s="5"/>
      <c r="W170" s="101"/>
      <c r="X170" s="101"/>
      <c r="Y170" s="101"/>
      <c r="Z170" s="101"/>
      <c r="AA170" s="101"/>
      <c r="AI170" s="5">
        <v>167</v>
      </c>
      <c r="AJ170" s="101">
        <v>8.8400000000000006E-2</v>
      </c>
      <c r="AK170" s="101">
        <v>0.14080000000000001</v>
      </c>
      <c r="AL170" s="101">
        <v>0.1933</v>
      </c>
      <c r="AM170" s="101">
        <v>0.2457</v>
      </c>
      <c r="AN170" s="101"/>
    </row>
    <row r="171" spans="22:40" x14ac:dyDescent="0.3">
      <c r="V171" s="5"/>
      <c r="W171" s="101"/>
      <c r="X171" s="101"/>
      <c r="Y171" s="101"/>
      <c r="Z171" s="101"/>
      <c r="AA171" s="101"/>
      <c r="AI171" s="5">
        <v>168</v>
      </c>
      <c r="AJ171" s="101">
        <v>8.8800000000000004E-2</v>
      </c>
      <c r="AK171" s="101">
        <v>0.1414</v>
      </c>
      <c r="AL171" s="101">
        <v>0.19409999999999999</v>
      </c>
      <c r="AM171" s="101">
        <v>0.2467</v>
      </c>
      <c r="AN171" s="101"/>
    </row>
    <row r="172" spans="22:40" x14ac:dyDescent="0.3">
      <c r="V172" s="5"/>
      <c r="W172" s="101"/>
      <c r="X172" s="101"/>
      <c r="Y172" s="101"/>
      <c r="Z172" s="101"/>
      <c r="AA172" s="101"/>
      <c r="AI172" s="5">
        <v>169</v>
      </c>
      <c r="AJ172" s="101">
        <v>8.9099999999999999E-2</v>
      </c>
      <c r="AK172" s="101">
        <v>0.1419</v>
      </c>
      <c r="AL172" s="101">
        <v>0.19470000000000001</v>
      </c>
      <c r="AM172" s="101">
        <v>0.2475</v>
      </c>
      <c r="AN172" s="101"/>
    </row>
    <row r="173" spans="22:40" x14ac:dyDescent="0.3">
      <c r="V173" s="5"/>
      <c r="W173" s="101"/>
      <c r="X173" s="101"/>
      <c r="Y173" s="101"/>
      <c r="Z173" s="101"/>
      <c r="AA173" s="101"/>
      <c r="AI173" s="5">
        <v>170</v>
      </c>
      <c r="AJ173" s="101">
        <v>8.9399999999999993E-2</v>
      </c>
      <c r="AK173" s="101">
        <v>0.1424</v>
      </c>
      <c r="AL173" s="101">
        <v>0.19539999999999999</v>
      </c>
      <c r="AM173" s="101">
        <v>0.24840000000000001</v>
      </c>
      <c r="AN173" s="101"/>
    </row>
    <row r="174" spans="22:40" x14ac:dyDescent="0.3">
      <c r="V174" s="5"/>
      <c r="W174" s="101"/>
      <c r="X174" s="101"/>
      <c r="Y174" s="101"/>
      <c r="Z174" s="101"/>
      <c r="AA174" s="101"/>
      <c r="AI174" s="5">
        <v>171</v>
      </c>
      <c r="AJ174" s="101">
        <v>8.9700000000000002E-2</v>
      </c>
      <c r="AK174" s="101">
        <v>0.1429</v>
      </c>
      <c r="AL174" s="101">
        <v>0.1961</v>
      </c>
      <c r="AM174" s="101">
        <v>0.24929999999999999</v>
      </c>
      <c r="AN174" s="101"/>
    </row>
    <row r="175" spans="22:40" x14ac:dyDescent="0.3">
      <c r="V175" s="5"/>
      <c r="W175" s="101"/>
      <c r="X175" s="101"/>
      <c r="Y175" s="101"/>
      <c r="Z175" s="101"/>
      <c r="AA175" s="101"/>
      <c r="AI175" s="5">
        <v>172</v>
      </c>
      <c r="AJ175" s="101">
        <v>9.01E-2</v>
      </c>
      <c r="AK175" s="101">
        <v>0.1434</v>
      </c>
      <c r="AL175" s="101">
        <v>0.1968</v>
      </c>
      <c r="AM175" s="101">
        <v>0.25019999999999998</v>
      </c>
      <c r="AN175" s="101"/>
    </row>
    <row r="176" spans="22:40" x14ac:dyDescent="0.3">
      <c r="V176" s="5"/>
      <c r="W176" s="101"/>
      <c r="X176" s="101"/>
      <c r="Y176" s="101"/>
      <c r="Z176" s="101"/>
      <c r="AA176" s="101"/>
      <c r="AI176" s="5">
        <v>173</v>
      </c>
      <c r="AJ176" s="101">
        <v>9.0399999999999994E-2</v>
      </c>
      <c r="AK176" s="101">
        <v>0.14399999999999999</v>
      </c>
      <c r="AL176" s="101">
        <v>0.19750000000000001</v>
      </c>
      <c r="AM176" s="101">
        <v>0.25109999999999999</v>
      </c>
      <c r="AN176" s="101"/>
    </row>
    <row r="177" spans="22:40" x14ac:dyDescent="0.3">
      <c r="V177" s="5"/>
      <c r="W177" s="101"/>
      <c r="X177" s="101"/>
      <c r="Y177" s="101"/>
      <c r="Z177" s="101"/>
      <c r="AA177" s="101"/>
      <c r="AI177" s="5">
        <v>174</v>
      </c>
      <c r="AJ177" s="101">
        <v>9.0700000000000003E-2</v>
      </c>
      <c r="AK177" s="101">
        <v>0.14449999999999999</v>
      </c>
      <c r="AL177" s="101">
        <v>0.19819999999999999</v>
      </c>
      <c r="AM177" s="101">
        <v>0.252</v>
      </c>
      <c r="AN177" s="101"/>
    </row>
    <row r="178" spans="22:40" x14ac:dyDescent="0.3">
      <c r="V178" s="5"/>
      <c r="W178" s="101"/>
      <c r="X178" s="101"/>
      <c r="Y178" s="101"/>
      <c r="Z178" s="101"/>
      <c r="AA178" s="101"/>
      <c r="AI178" s="5">
        <v>175</v>
      </c>
      <c r="AJ178" s="101">
        <v>9.0999999999999998E-2</v>
      </c>
      <c r="AK178" s="101">
        <v>0.14499999999999999</v>
      </c>
      <c r="AL178" s="101">
        <v>0.19889999999999999</v>
      </c>
      <c r="AM178" s="101">
        <v>0.25290000000000001</v>
      </c>
      <c r="AN178" s="101"/>
    </row>
    <row r="179" spans="22:40" x14ac:dyDescent="0.3">
      <c r="V179" s="5"/>
      <c r="W179" s="101"/>
      <c r="X179" s="101"/>
      <c r="Y179" s="101"/>
      <c r="Z179" s="101"/>
      <c r="AA179" s="101"/>
      <c r="AI179" s="5">
        <v>176</v>
      </c>
      <c r="AJ179" s="101">
        <v>9.1399999999999995E-2</v>
      </c>
      <c r="AK179" s="101">
        <v>0.14549999999999999</v>
      </c>
      <c r="AL179" s="101">
        <v>0.19969999999999999</v>
      </c>
      <c r="AM179" s="101">
        <v>0.25380000000000003</v>
      </c>
      <c r="AN179" s="101"/>
    </row>
    <row r="180" spans="22:40" x14ac:dyDescent="0.3">
      <c r="V180" s="5"/>
      <c r="W180" s="101"/>
      <c r="X180" s="101"/>
      <c r="Y180" s="101"/>
      <c r="Z180" s="101"/>
      <c r="AA180" s="101"/>
      <c r="AI180" s="5">
        <v>177</v>
      </c>
      <c r="AJ180" s="101">
        <v>9.1700000000000004E-2</v>
      </c>
      <c r="AK180" s="101">
        <v>0.14610000000000001</v>
      </c>
      <c r="AL180" s="101">
        <v>0.20039999999999999</v>
      </c>
      <c r="AM180" s="101">
        <v>0.25469999999999998</v>
      </c>
      <c r="AN180" s="101"/>
    </row>
    <row r="181" spans="22:40" x14ac:dyDescent="0.3">
      <c r="V181" s="5"/>
      <c r="W181" s="101"/>
      <c r="X181" s="101"/>
      <c r="Y181" s="101"/>
      <c r="Z181" s="101"/>
      <c r="AA181" s="101"/>
      <c r="AI181" s="5">
        <v>178</v>
      </c>
      <c r="AJ181" s="101">
        <v>9.1999999999999998E-2</v>
      </c>
      <c r="AK181" s="101">
        <v>0.14660000000000001</v>
      </c>
      <c r="AL181" s="101">
        <v>0.2011</v>
      </c>
      <c r="AM181" s="101">
        <v>0.25569999999999998</v>
      </c>
      <c r="AN181" s="101"/>
    </row>
    <row r="182" spans="22:40" x14ac:dyDescent="0.3">
      <c r="V182" s="5"/>
      <c r="W182" s="101"/>
      <c r="X182" s="101"/>
      <c r="Y182" s="101"/>
      <c r="Z182" s="101"/>
      <c r="AA182" s="101"/>
      <c r="AI182" s="5">
        <v>179</v>
      </c>
      <c r="AJ182" s="101">
        <v>9.2399999999999996E-2</v>
      </c>
      <c r="AK182" s="101">
        <v>0.14710000000000001</v>
      </c>
      <c r="AL182" s="101">
        <v>0.2019</v>
      </c>
      <c r="AM182" s="101">
        <v>0.25659999999999999</v>
      </c>
      <c r="AN182" s="101"/>
    </row>
    <row r="183" spans="22:40" ht="15" thickBot="1" x14ac:dyDescent="0.35">
      <c r="V183" s="5"/>
      <c r="W183" s="102"/>
      <c r="X183" s="102"/>
      <c r="Y183" s="102"/>
      <c r="Z183" s="102"/>
      <c r="AA183" s="102"/>
      <c r="AI183" s="5">
        <v>180</v>
      </c>
      <c r="AJ183" s="102">
        <v>9.2700000000000005E-2</v>
      </c>
      <c r="AK183" s="102">
        <v>0.1477</v>
      </c>
      <c r="AL183" s="102">
        <v>0.2026</v>
      </c>
      <c r="AM183" s="102">
        <v>0.2576</v>
      </c>
      <c r="AN183" s="102"/>
    </row>
  </sheetData>
  <sheetProtection algorithmName="SHA-512" hashValue="Eb+zThZMu3KniHZFt0EAaeaMMZLhk+kJ5h+7mLfCF0LpZdwjmkIAPGym+xPFmKvUd4lQW/u4UgzEY40RK3vZgA==" saltValue="HG+wQnYNrTLHDJos+FwuaQ==" spinCount="100000" sheet="1" objects="1" scenarios="1"/>
  <mergeCells count="20">
    <mergeCell ref="CK1:CO1"/>
    <mergeCell ref="CL2:CO2"/>
    <mergeCell ref="CW1:CZ1"/>
    <mergeCell ref="CX2:CZ2"/>
    <mergeCell ref="DC21:DE21"/>
    <mergeCell ref="I21:K21"/>
    <mergeCell ref="BW1:CB1"/>
    <mergeCell ref="BX2:CB2"/>
    <mergeCell ref="C1:F1"/>
    <mergeCell ref="M1:P1"/>
    <mergeCell ref="V1:AA1"/>
    <mergeCell ref="AI1:AN1"/>
    <mergeCell ref="D2:F2"/>
    <mergeCell ref="N2:P2"/>
    <mergeCell ref="W2:AA2"/>
    <mergeCell ref="AJ2:AN2"/>
    <mergeCell ref="BL1:BM1"/>
    <mergeCell ref="BG1:BJ1"/>
    <mergeCell ref="AV1:AZ1"/>
    <mergeCell ref="AW2:AZ2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DAF9D-B83D-4808-BBE4-C166526F6271}">
  <sheetPr>
    <tabColor rgb="FF0070C0"/>
  </sheetPr>
  <dimension ref="A1:AD45"/>
  <sheetViews>
    <sheetView showGridLines="0" topLeftCell="A15" zoomScale="90" zoomScaleNormal="90" workbookViewId="0">
      <selection activeCell="Z46" sqref="Z46"/>
    </sheetView>
  </sheetViews>
  <sheetFormatPr baseColWidth="10" defaultColWidth="0" defaultRowHeight="14.85" customHeight="1" zeroHeight="1" x14ac:dyDescent="0.3"/>
  <cols>
    <col min="1" max="1" width="9.44140625" customWidth="1"/>
    <col min="2" max="2" width="21" customWidth="1"/>
    <col min="3" max="3" width="28.109375" customWidth="1"/>
    <col min="4" max="4" width="3.109375" customWidth="1"/>
    <col min="5" max="5" width="4.5546875" customWidth="1"/>
    <col min="6" max="6" width="0.5546875" customWidth="1"/>
    <col min="7" max="7" width="8" customWidth="1"/>
    <col min="8" max="8" width="8.5546875" customWidth="1"/>
    <col min="9" max="9" width="6.44140625" customWidth="1"/>
    <col min="10" max="10" width="1.44140625" customWidth="1"/>
    <col min="11" max="11" width="1" customWidth="1"/>
    <col min="12" max="12" width="1.44140625" customWidth="1"/>
    <col min="13" max="13" width="8.109375" customWidth="1"/>
    <col min="14" max="14" width="9" customWidth="1"/>
    <col min="15" max="15" width="5.88671875" customWidth="1"/>
    <col min="16" max="16" width="1.109375" customWidth="1"/>
    <col min="17" max="17" width="1" customWidth="1"/>
    <col min="18" max="18" width="1.44140625" customWidth="1"/>
    <col min="19" max="19" width="23" customWidth="1"/>
    <col min="20" max="20" width="1.109375" customWidth="1"/>
    <col min="21" max="21" width="5" customWidth="1"/>
    <col min="22" max="22" width="1" customWidth="1"/>
    <col min="23" max="23" width="10.44140625" customWidth="1"/>
    <col min="24" max="24" width="7.44140625" customWidth="1"/>
    <col min="25" max="25" width="1.44140625" customWidth="1"/>
    <col min="26" max="26" width="8.44140625" customWidth="1"/>
    <col min="27" max="27" width="1.44140625" customWidth="1"/>
    <col min="28" max="28" width="8.5546875" customWidth="1"/>
    <col min="29" max="29" width="1" customWidth="1"/>
    <col min="30" max="30" width="21.5546875" customWidth="1"/>
    <col min="31" max="16384" width="11.44140625" hidden="1"/>
  </cols>
  <sheetData>
    <row r="1" spans="1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9" ht="24.9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1:29" ht="18.600000000000001" customHeight="1" x14ac:dyDescent="0.3"/>
    <row r="4" spans="1:29" ht="6.9" customHeight="1" x14ac:dyDescent="0.3">
      <c r="F4" s="24"/>
      <c r="G4" s="130" t="s">
        <v>11</v>
      </c>
      <c r="H4" s="130"/>
      <c r="I4" s="130"/>
      <c r="J4" s="24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30"/>
      <c r="W4" s="30"/>
      <c r="X4" s="30"/>
      <c r="Y4" s="30"/>
      <c r="Z4" s="30"/>
      <c r="AA4" s="30"/>
      <c r="AB4" s="30"/>
      <c r="AC4" s="30"/>
    </row>
    <row r="5" spans="1:29" ht="9.15" customHeight="1" x14ac:dyDescent="0.3">
      <c r="A5" s="67"/>
      <c r="B5" s="67"/>
      <c r="C5" s="193" t="s">
        <v>41</v>
      </c>
      <c r="F5" s="24"/>
      <c r="G5" s="130"/>
      <c r="H5" s="130"/>
      <c r="I5" s="130"/>
      <c r="J5" s="24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30"/>
      <c r="W5" s="137" t="s">
        <v>20</v>
      </c>
      <c r="X5" s="137"/>
      <c r="Y5" s="137"/>
      <c r="Z5" s="137"/>
      <c r="AA5" s="137"/>
      <c r="AB5" s="137"/>
      <c r="AC5" s="30"/>
    </row>
    <row r="6" spans="1:29" ht="6.9" customHeight="1" x14ac:dyDescent="0.3">
      <c r="A6" s="67"/>
      <c r="B6" s="67"/>
      <c r="C6" s="193"/>
      <c r="F6" s="24"/>
      <c r="G6" s="130"/>
      <c r="H6" s="130"/>
      <c r="I6" s="130"/>
      <c r="J6" s="24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30"/>
      <c r="W6" s="137"/>
      <c r="X6" s="137"/>
      <c r="Y6" s="137"/>
      <c r="Z6" s="137"/>
      <c r="AA6" s="137"/>
      <c r="AB6" s="137"/>
      <c r="AC6" s="30"/>
    </row>
    <row r="7" spans="1:29" ht="12.75" customHeight="1" x14ac:dyDescent="0.3">
      <c r="A7" s="67"/>
      <c r="B7" s="67"/>
      <c r="C7" s="193"/>
      <c r="F7" s="24"/>
      <c r="G7" s="130"/>
      <c r="H7" s="130"/>
      <c r="I7" s="130"/>
      <c r="J7" s="24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30"/>
      <c r="W7" s="137"/>
      <c r="X7" s="137"/>
      <c r="Y7" s="137"/>
      <c r="Z7" s="137"/>
      <c r="AA7" s="137"/>
      <c r="AB7" s="137"/>
      <c r="AC7" s="30"/>
    </row>
    <row r="8" spans="1:29" ht="8.4" customHeight="1" x14ac:dyDescent="0.3">
      <c r="A8" s="67"/>
      <c r="B8" s="67"/>
      <c r="C8" s="193"/>
      <c r="F8" s="24"/>
      <c r="G8" s="130"/>
      <c r="H8" s="130"/>
      <c r="I8" s="130"/>
      <c r="J8" s="24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30"/>
      <c r="W8" s="138" t="s">
        <v>26</v>
      </c>
      <c r="X8" s="138"/>
      <c r="Y8" s="139">
        <f>M28</f>
        <v>1213800000.0000002</v>
      </c>
      <c r="Z8" s="140"/>
      <c r="AA8" s="140"/>
      <c r="AB8" s="141"/>
      <c r="AC8" s="30"/>
    </row>
    <row r="9" spans="1:29" ht="5.85" customHeight="1" x14ac:dyDescent="0.3">
      <c r="A9" s="67"/>
      <c r="B9" s="67"/>
      <c r="C9" s="193"/>
      <c r="F9" s="24"/>
      <c r="G9" s="130"/>
      <c r="H9" s="130"/>
      <c r="I9" s="130"/>
      <c r="J9" s="24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30"/>
      <c r="W9" s="138"/>
      <c r="X9" s="138"/>
      <c r="Y9" s="142"/>
      <c r="Z9" s="143"/>
      <c r="AA9" s="143"/>
      <c r="AB9" s="144"/>
      <c r="AC9" s="30"/>
    </row>
    <row r="10" spans="1:29" ht="7.5" customHeight="1" x14ac:dyDescent="0.3">
      <c r="A10" s="67"/>
      <c r="B10" s="67"/>
      <c r="C10" s="193"/>
      <c r="F10" s="17"/>
      <c r="G10" s="148">
        <v>100000000000</v>
      </c>
      <c r="H10" s="149"/>
      <c r="I10" s="150"/>
      <c r="J10" s="24"/>
      <c r="K10" s="45"/>
      <c r="L10" s="45"/>
      <c r="M10" s="154" t="s">
        <v>58</v>
      </c>
      <c r="N10" s="155"/>
      <c r="O10" s="156"/>
      <c r="P10" s="45"/>
      <c r="Q10" s="45"/>
      <c r="R10" s="46"/>
      <c r="S10" s="154">
        <v>12</v>
      </c>
      <c r="T10" s="23"/>
      <c r="V10" s="30"/>
      <c r="W10" s="138"/>
      <c r="X10" s="138"/>
      <c r="Y10" s="145"/>
      <c r="Z10" s="146"/>
      <c r="AA10" s="146"/>
      <c r="AB10" s="147"/>
      <c r="AC10" s="30"/>
    </row>
    <row r="11" spans="1:29" ht="8.4" customHeight="1" x14ac:dyDescent="0.3">
      <c r="A11" s="67"/>
      <c r="B11" s="67"/>
      <c r="C11" s="193"/>
      <c r="F11" s="17"/>
      <c r="G11" s="151"/>
      <c r="H11" s="152"/>
      <c r="I11" s="153"/>
      <c r="J11" s="24"/>
      <c r="K11" s="24"/>
      <c r="L11" s="24"/>
      <c r="M11" s="157"/>
      <c r="N11" s="158"/>
      <c r="O11" s="159"/>
      <c r="P11" s="24"/>
      <c r="Q11" s="24"/>
      <c r="R11" s="24"/>
      <c r="S11" s="157"/>
      <c r="T11" s="17"/>
      <c r="V11" s="30"/>
      <c r="W11" s="138" t="s">
        <v>27</v>
      </c>
      <c r="X11" s="138"/>
      <c r="Y11" s="139">
        <f>Y8/S10</f>
        <v>101150000.00000001</v>
      </c>
      <c r="Z11" s="140"/>
      <c r="AA11" s="140"/>
      <c r="AB11" s="141"/>
      <c r="AC11" s="30"/>
    </row>
    <row r="12" spans="1:29" ht="9.15" customHeight="1" x14ac:dyDescent="0.3">
      <c r="A12" s="67"/>
      <c r="B12" s="67"/>
      <c r="C12" s="19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30"/>
      <c r="W12" s="138"/>
      <c r="X12" s="138"/>
      <c r="Y12" s="142"/>
      <c r="Z12" s="143"/>
      <c r="AA12" s="143"/>
      <c r="AB12" s="144"/>
      <c r="AC12" s="30"/>
    </row>
    <row r="13" spans="1:29" ht="7.5" customHeight="1" x14ac:dyDescent="0.3">
      <c r="A13" s="67"/>
      <c r="B13" s="67"/>
      <c r="C13" s="93"/>
      <c r="V13" s="30"/>
      <c r="W13" s="138"/>
      <c r="X13" s="138"/>
      <c r="Y13" s="145"/>
      <c r="Z13" s="146"/>
      <c r="AA13" s="146"/>
      <c r="AB13" s="147"/>
      <c r="AC13" s="30"/>
    </row>
    <row r="14" spans="1:29" ht="6.9" customHeight="1" x14ac:dyDescent="0.3">
      <c r="A14" s="67"/>
      <c r="B14" s="67"/>
      <c r="C14" s="93"/>
      <c r="F14" s="25"/>
      <c r="G14" s="179" t="s">
        <v>17</v>
      </c>
      <c r="H14" s="179"/>
      <c r="I14" s="179"/>
      <c r="J14" s="25"/>
      <c r="K14" s="25"/>
      <c r="L14" s="25"/>
      <c r="M14" s="131" t="s">
        <v>18</v>
      </c>
      <c r="N14" s="131"/>
      <c r="O14" s="131"/>
      <c r="P14" s="25"/>
      <c r="V14" s="30"/>
      <c r="W14" s="138" t="s">
        <v>22</v>
      </c>
      <c r="X14" s="138"/>
      <c r="Y14" s="139">
        <f>Y11/30</f>
        <v>3371666.666666667</v>
      </c>
      <c r="Z14" s="140"/>
      <c r="AA14" s="140"/>
      <c r="AB14" s="141"/>
      <c r="AC14" s="30"/>
    </row>
    <row r="15" spans="1:29" ht="8.4" customHeight="1" x14ac:dyDescent="0.3">
      <c r="A15" s="67"/>
      <c r="B15" s="67"/>
      <c r="C15" s="189" t="s">
        <v>42</v>
      </c>
      <c r="F15" s="25"/>
      <c r="G15" s="179"/>
      <c r="H15" s="179"/>
      <c r="I15" s="179"/>
      <c r="J15" s="25"/>
      <c r="K15" s="25"/>
      <c r="L15" s="25"/>
      <c r="M15" s="131"/>
      <c r="N15" s="131"/>
      <c r="O15" s="131"/>
      <c r="P15" s="25"/>
      <c r="V15" s="30"/>
      <c r="W15" s="138"/>
      <c r="X15" s="138"/>
      <c r="Y15" s="142"/>
      <c r="Z15" s="143"/>
      <c r="AA15" s="143"/>
      <c r="AB15" s="144"/>
      <c r="AC15" s="30"/>
    </row>
    <row r="16" spans="1:29" ht="8.4" customHeight="1" x14ac:dyDescent="0.3">
      <c r="A16" s="67"/>
      <c r="B16" s="67"/>
      <c r="C16" s="189"/>
      <c r="F16" s="25"/>
      <c r="G16" s="179"/>
      <c r="H16" s="179"/>
      <c r="I16" s="179"/>
      <c r="J16" s="25"/>
      <c r="K16" s="25"/>
      <c r="L16" s="25"/>
      <c r="M16" s="131"/>
      <c r="N16" s="131"/>
      <c r="O16" s="131"/>
      <c r="P16" s="25"/>
      <c r="V16" s="30"/>
      <c r="W16" s="138"/>
      <c r="X16" s="138"/>
      <c r="Y16" s="145"/>
      <c r="Z16" s="146"/>
      <c r="AA16" s="146"/>
      <c r="AB16" s="147"/>
      <c r="AC16" s="30"/>
    </row>
    <row r="17" spans="1:29" ht="7.5" customHeight="1" x14ac:dyDescent="0.3">
      <c r="A17" s="67"/>
      <c r="B17" s="67"/>
      <c r="C17" s="189"/>
      <c r="F17" s="25"/>
      <c r="G17" s="179"/>
      <c r="H17" s="179"/>
      <c r="I17" s="179"/>
      <c r="J17" s="25"/>
      <c r="K17" s="25"/>
      <c r="L17" s="25"/>
      <c r="M17" s="131"/>
      <c r="N17" s="131"/>
      <c r="O17" s="131"/>
      <c r="P17" s="25"/>
      <c r="V17" s="30"/>
      <c r="W17" s="31"/>
      <c r="X17" s="31"/>
      <c r="Y17" s="31"/>
      <c r="Z17" s="31"/>
      <c r="AA17" s="31"/>
      <c r="AB17" s="31"/>
      <c r="AC17" s="30"/>
    </row>
    <row r="18" spans="1:29" ht="7.5" customHeight="1" x14ac:dyDescent="0.3">
      <c r="A18" s="67"/>
      <c r="B18" s="67"/>
      <c r="C18" s="189"/>
      <c r="F18" s="25"/>
      <c r="G18" s="201"/>
      <c r="H18" s="201"/>
      <c r="I18" s="201"/>
      <c r="J18" s="25"/>
      <c r="K18" s="25"/>
      <c r="L18" s="25"/>
      <c r="M18" s="132"/>
      <c r="N18" s="132"/>
      <c r="O18" s="132"/>
      <c r="P18" s="25"/>
      <c r="V18" s="30"/>
      <c r="W18" s="137" t="s">
        <v>21</v>
      </c>
      <c r="X18" s="137"/>
      <c r="Y18" s="137"/>
      <c r="Z18" s="137"/>
      <c r="AA18" s="137"/>
      <c r="AB18" s="137"/>
      <c r="AC18" s="30"/>
    </row>
    <row r="19" spans="1:29" ht="12.15" customHeight="1" x14ac:dyDescent="0.3">
      <c r="A19" s="67"/>
      <c r="B19" s="67"/>
      <c r="C19" s="189"/>
      <c r="F19" s="25"/>
      <c r="G19" s="161">
        <f>INDEX('Datos Matriz'!BW4:CB123,MATCH('INS001'!S10,'Datos Matriz'!BW4:BW123,0),MATCH('INS001'!M10,'Datos Matriz'!BW3:CB3,0))</f>
        <v>1.0200000000000001E-2</v>
      </c>
      <c r="H19" s="162"/>
      <c r="I19" s="163"/>
      <c r="J19" s="25"/>
      <c r="K19" s="25"/>
      <c r="L19" s="25"/>
      <c r="M19" s="167">
        <f>G10*G19</f>
        <v>1020000000.0000001</v>
      </c>
      <c r="N19" s="168"/>
      <c r="O19" s="169"/>
      <c r="P19" s="25"/>
      <c r="V19" s="30"/>
      <c r="W19" s="137"/>
      <c r="X19" s="137"/>
      <c r="Y19" s="137"/>
      <c r="Z19" s="137"/>
      <c r="AA19" s="137"/>
      <c r="AB19" s="137"/>
      <c r="AC19" s="30"/>
    </row>
    <row r="20" spans="1:29" ht="5.25" customHeight="1" x14ac:dyDescent="0.3">
      <c r="A20" s="67"/>
      <c r="B20" s="67"/>
      <c r="C20" s="189"/>
      <c r="F20" s="25"/>
      <c r="G20" s="164"/>
      <c r="H20" s="165"/>
      <c r="I20" s="166"/>
      <c r="J20" s="25"/>
      <c r="K20" s="25"/>
      <c r="L20" s="25"/>
      <c r="M20" s="170"/>
      <c r="N20" s="171"/>
      <c r="O20" s="172"/>
      <c r="P20" s="25"/>
      <c r="V20" s="30"/>
      <c r="W20" s="137"/>
      <c r="X20" s="137"/>
      <c r="Y20" s="137"/>
      <c r="Z20" s="137"/>
      <c r="AA20" s="137"/>
      <c r="AB20" s="137"/>
      <c r="AC20" s="30"/>
    </row>
    <row r="21" spans="1:29" ht="7.5" customHeight="1" x14ac:dyDescent="0.3">
      <c r="A21" s="67"/>
      <c r="B21" s="67"/>
      <c r="C21" s="18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V21" s="30"/>
      <c r="W21" s="180" t="s">
        <v>28</v>
      </c>
      <c r="X21" s="180"/>
      <c r="Y21" s="173">
        <f>W36</f>
        <v>663000000.00000024</v>
      </c>
      <c r="Z21" s="174"/>
      <c r="AA21" s="174"/>
      <c r="AB21" s="174"/>
      <c r="AC21" s="30"/>
    </row>
    <row r="22" spans="1:29" ht="7.5" customHeight="1" x14ac:dyDescent="0.3">
      <c r="A22" s="67"/>
      <c r="B22" s="67"/>
      <c r="C22" s="18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V22" s="30"/>
      <c r="W22" s="180"/>
      <c r="X22" s="180"/>
      <c r="Y22" s="174"/>
      <c r="Z22" s="174"/>
      <c r="AA22" s="174"/>
      <c r="AB22" s="174"/>
      <c r="AC22" s="30"/>
    </row>
    <row r="23" spans="1:29" ht="7.5" customHeight="1" x14ac:dyDescent="0.3">
      <c r="A23" s="67"/>
      <c r="B23" s="67"/>
      <c r="C23" s="189"/>
      <c r="F23" s="25"/>
      <c r="G23" s="179" t="s">
        <v>19</v>
      </c>
      <c r="H23" s="179"/>
      <c r="I23" s="179"/>
      <c r="J23" s="25"/>
      <c r="K23" s="25"/>
      <c r="L23" s="25"/>
      <c r="M23" s="131" t="s">
        <v>8</v>
      </c>
      <c r="N23" s="131"/>
      <c r="O23" s="131"/>
      <c r="P23" s="25"/>
      <c r="V23" s="30"/>
      <c r="W23" s="180"/>
      <c r="X23" s="180"/>
      <c r="Y23" s="174"/>
      <c r="Z23" s="174"/>
      <c r="AA23" s="174"/>
      <c r="AB23" s="174"/>
      <c r="AC23" s="30"/>
    </row>
    <row r="24" spans="1:29" ht="8.4" customHeight="1" x14ac:dyDescent="0.3">
      <c r="A24" s="67"/>
      <c r="B24" s="67"/>
      <c r="C24" s="189"/>
      <c r="F24" s="25"/>
      <c r="G24" s="179"/>
      <c r="H24" s="179"/>
      <c r="I24" s="179"/>
      <c r="J24" s="25"/>
      <c r="K24" s="25"/>
      <c r="L24" s="25"/>
      <c r="M24" s="131"/>
      <c r="N24" s="131"/>
      <c r="O24" s="131"/>
      <c r="P24" s="25"/>
      <c r="V24" s="30"/>
      <c r="W24" s="180" t="s">
        <v>27</v>
      </c>
      <c r="X24" s="180"/>
      <c r="Y24" s="173">
        <f>Y21/S10</f>
        <v>55250000.000000022</v>
      </c>
      <c r="Z24" s="174"/>
      <c r="AA24" s="174"/>
      <c r="AB24" s="174"/>
      <c r="AC24" s="30"/>
    </row>
    <row r="25" spans="1:29" ht="8.4" customHeight="1" x14ac:dyDescent="0.3">
      <c r="A25" s="67"/>
      <c r="B25" s="67"/>
      <c r="C25" s="189"/>
      <c r="F25" s="25"/>
      <c r="G25" s="179"/>
      <c r="H25" s="179"/>
      <c r="I25" s="179"/>
      <c r="J25" s="25"/>
      <c r="K25" s="25"/>
      <c r="L25" s="25"/>
      <c r="M25" s="131"/>
      <c r="N25" s="131"/>
      <c r="O25" s="131"/>
      <c r="P25" s="25"/>
      <c r="V25" s="30"/>
      <c r="W25" s="180"/>
      <c r="X25" s="180"/>
      <c r="Y25" s="174"/>
      <c r="Z25" s="174"/>
      <c r="AA25" s="174"/>
      <c r="AB25" s="174"/>
      <c r="AC25" s="30"/>
    </row>
    <row r="26" spans="1:29" ht="8.4" customHeight="1" x14ac:dyDescent="0.3">
      <c r="A26" s="67"/>
      <c r="B26" s="67"/>
      <c r="C26" s="189"/>
      <c r="F26" s="25"/>
      <c r="G26" s="179"/>
      <c r="H26" s="179"/>
      <c r="I26" s="179"/>
      <c r="J26" s="25"/>
      <c r="K26" s="25"/>
      <c r="L26" s="25"/>
      <c r="M26" s="131"/>
      <c r="N26" s="131"/>
      <c r="O26" s="131"/>
      <c r="P26" s="25"/>
      <c r="U26" s="18"/>
      <c r="V26" s="30"/>
      <c r="W26" s="180"/>
      <c r="X26" s="180"/>
      <c r="Y26" s="174"/>
      <c r="Z26" s="174"/>
      <c r="AA26" s="174"/>
      <c r="AB26" s="174"/>
      <c r="AC26" s="30"/>
    </row>
    <row r="27" spans="1:29" ht="6.9" customHeight="1" x14ac:dyDescent="0.3">
      <c r="A27" s="67"/>
      <c r="B27" s="67"/>
      <c r="C27" s="189"/>
      <c r="F27" s="25"/>
      <c r="G27" s="179"/>
      <c r="H27" s="179"/>
      <c r="I27" s="179"/>
      <c r="J27" s="25"/>
      <c r="K27" s="25"/>
      <c r="L27" s="25"/>
      <c r="M27" s="132"/>
      <c r="N27" s="132"/>
      <c r="O27" s="132"/>
      <c r="P27" s="25"/>
      <c r="V27" s="30"/>
      <c r="W27" s="180" t="s">
        <v>22</v>
      </c>
      <c r="X27" s="180"/>
      <c r="Y27" s="173">
        <f>Y24/30</f>
        <v>1841666.6666666674</v>
      </c>
      <c r="Z27" s="174"/>
      <c r="AA27" s="174"/>
      <c r="AB27" s="174"/>
      <c r="AC27" s="30"/>
    </row>
    <row r="28" spans="1:29" ht="7.5" customHeight="1" x14ac:dyDescent="0.3">
      <c r="A28" s="67"/>
      <c r="B28" s="67"/>
      <c r="C28" s="189"/>
      <c r="F28" s="25"/>
      <c r="G28" s="181">
        <f>M19*0.19</f>
        <v>193800000.00000003</v>
      </c>
      <c r="H28" s="182"/>
      <c r="I28" s="183"/>
      <c r="J28" s="25"/>
      <c r="K28" s="25"/>
      <c r="L28" s="25"/>
      <c r="M28" s="181">
        <f>M19+G28</f>
        <v>1213800000.0000002</v>
      </c>
      <c r="N28" s="182"/>
      <c r="O28" s="183"/>
      <c r="P28" s="25"/>
      <c r="V28" s="30"/>
      <c r="W28" s="180"/>
      <c r="X28" s="180"/>
      <c r="Y28" s="174"/>
      <c r="Z28" s="174"/>
      <c r="AA28" s="174"/>
      <c r="AB28" s="174"/>
      <c r="AC28" s="30"/>
    </row>
    <row r="29" spans="1:29" ht="9.15" customHeight="1" x14ac:dyDescent="0.3">
      <c r="A29" s="67"/>
      <c r="B29" s="67"/>
      <c r="C29" s="189"/>
      <c r="F29" s="25"/>
      <c r="G29" s="184"/>
      <c r="H29" s="185"/>
      <c r="I29" s="186"/>
      <c r="J29" s="25"/>
      <c r="K29" s="25"/>
      <c r="L29" s="25"/>
      <c r="M29" s="184"/>
      <c r="N29" s="185"/>
      <c r="O29" s="186"/>
      <c r="P29" s="25"/>
      <c r="V29" s="30"/>
      <c r="W29" s="180"/>
      <c r="X29" s="180"/>
      <c r="Y29" s="174"/>
      <c r="Z29" s="174"/>
      <c r="AA29" s="174"/>
      <c r="AB29" s="174"/>
      <c r="AC29" s="30"/>
    </row>
    <row r="30" spans="1:29" ht="6.9" customHeight="1" x14ac:dyDescent="0.3">
      <c r="A30" s="67"/>
      <c r="B30" s="67"/>
      <c r="C30" s="18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V30" s="30"/>
      <c r="W30" s="32"/>
      <c r="X30" s="32"/>
      <c r="Y30" s="32"/>
      <c r="Z30" s="32"/>
      <c r="AA30" s="32"/>
      <c r="AB30" s="33"/>
      <c r="AC30" s="30"/>
    </row>
    <row r="31" spans="1:29" ht="9.15" customHeight="1" x14ac:dyDescent="0.35">
      <c r="A31" s="67"/>
      <c r="B31" s="67"/>
      <c r="C31" s="94"/>
      <c r="W31" s="19"/>
      <c r="X31" s="19"/>
      <c r="Y31" s="19"/>
    </row>
    <row r="32" spans="1:29" ht="7.5" customHeight="1" x14ac:dyDescent="0.3">
      <c r="A32" s="67"/>
      <c r="B32" s="67"/>
      <c r="C32" s="189" t="s">
        <v>43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26"/>
    </row>
    <row r="33" spans="1:29" ht="18.600000000000001" customHeight="1" x14ac:dyDescent="0.35">
      <c r="A33" s="67"/>
      <c r="B33" s="67"/>
      <c r="C33" s="189"/>
      <c r="F33" s="26"/>
      <c r="G33" s="202" t="s">
        <v>14</v>
      </c>
      <c r="H33" s="202"/>
      <c r="I33" s="202"/>
      <c r="J33" s="34"/>
      <c r="K33" s="34"/>
      <c r="L33" s="34"/>
      <c r="M33" s="202" t="s">
        <v>15</v>
      </c>
      <c r="N33" s="202"/>
      <c r="O33" s="202"/>
      <c r="P33" s="34"/>
      <c r="Q33" s="34"/>
      <c r="R33" s="34"/>
      <c r="S33" s="197" t="s">
        <v>16</v>
      </c>
      <c r="T33" s="27"/>
      <c r="V33" s="26"/>
      <c r="W33" s="191"/>
      <c r="X33" s="191"/>
      <c r="Y33" s="187"/>
      <c r="Z33" s="187"/>
      <c r="AA33" s="187"/>
      <c r="AB33" s="187"/>
      <c r="AC33" s="26"/>
    </row>
    <row r="34" spans="1:29" ht="6.9" customHeight="1" x14ac:dyDescent="0.3">
      <c r="A34" s="67"/>
      <c r="B34" s="67"/>
      <c r="C34" s="189"/>
      <c r="F34" s="2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97"/>
      <c r="T34" s="27"/>
      <c r="V34" s="26"/>
      <c r="W34" s="191"/>
      <c r="X34" s="191"/>
      <c r="Y34" s="187"/>
      <c r="Z34" s="187"/>
      <c r="AA34" s="187"/>
      <c r="AB34" s="187"/>
      <c r="AC34" s="26"/>
    </row>
    <row r="35" spans="1:29" ht="12.15" customHeight="1" x14ac:dyDescent="0.3">
      <c r="A35" s="67"/>
      <c r="B35" s="67"/>
      <c r="C35" s="189"/>
      <c r="F35" s="26"/>
      <c r="G35" s="35" t="s">
        <v>12</v>
      </c>
      <c r="H35" s="35"/>
      <c r="I35" s="34"/>
      <c r="J35" s="34"/>
      <c r="K35" s="34"/>
      <c r="L35" s="34"/>
      <c r="M35" s="35" t="s">
        <v>7</v>
      </c>
      <c r="N35" s="35"/>
      <c r="O35" s="34"/>
      <c r="P35" s="34"/>
      <c r="Q35" s="34"/>
      <c r="R35" s="34"/>
      <c r="S35" s="198"/>
      <c r="T35" s="26"/>
      <c r="V35" s="26"/>
      <c r="W35" s="192"/>
      <c r="X35" s="192"/>
      <c r="Y35" s="187"/>
      <c r="Z35" s="187"/>
      <c r="AA35" s="187"/>
      <c r="AB35" s="188"/>
      <c r="AC35" s="26"/>
    </row>
    <row r="36" spans="1:29" ht="15.9" customHeight="1" x14ac:dyDescent="0.3">
      <c r="A36" s="67"/>
      <c r="B36" s="67"/>
      <c r="C36" s="189"/>
      <c r="F36" s="26"/>
      <c r="G36" s="36">
        <v>0.35</v>
      </c>
      <c r="H36" s="177">
        <f>M19*G36</f>
        <v>357000000</v>
      </c>
      <c r="I36" s="178"/>
      <c r="J36" s="26"/>
      <c r="K36" s="26"/>
      <c r="L36" s="26"/>
      <c r="M36" s="37">
        <v>1</v>
      </c>
      <c r="N36" s="177">
        <f>G28</f>
        <v>193800000.00000003</v>
      </c>
      <c r="O36" s="178"/>
      <c r="P36" s="26"/>
      <c r="Q36" s="26"/>
      <c r="R36" s="26"/>
      <c r="S36" s="42">
        <f>H36+N36</f>
        <v>550800000</v>
      </c>
      <c r="T36" s="26"/>
      <c r="V36" s="26"/>
      <c r="W36" s="199">
        <f>M28-S36</f>
        <v>663000000.00000024</v>
      </c>
      <c r="X36" s="200"/>
      <c r="Y36" s="76"/>
      <c r="Z36" s="96">
        <f>W36/M28</f>
        <v>0.54621848739495804</v>
      </c>
      <c r="AA36" s="29"/>
      <c r="AB36" s="96">
        <f>S36/M28</f>
        <v>0.4537815126050419</v>
      </c>
      <c r="AC36" s="26"/>
    </row>
    <row r="37" spans="1:29" ht="5.85" customHeight="1" x14ac:dyDescent="0.3">
      <c r="A37" s="67"/>
      <c r="B37" s="79"/>
      <c r="C37" s="18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V37" s="26"/>
      <c r="W37" s="80"/>
      <c r="X37" s="80"/>
      <c r="Y37" s="80"/>
      <c r="Z37" s="81"/>
      <c r="AA37" s="97"/>
      <c r="AB37" s="81"/>
      <c r="AC37" s="26"/>
    </row>
    <row r="38" spans="1:29" ht="10.5" customHeight="1" x14ac:dyDescent="0.3">
      <c r="A38" s="67"/>
      <c r="B38" s="67"/>
      <c r="C38" s="94"/>
      <c r="W38" s="22"/>
      <c r="X38" s="22"/>
      <c r="Y38" s="22"/>
      <c r="Z38" s="21"/>
      <c r="AA38" s="21"/>
      <c r="AB38" s="21"/>
    </row>
    <row r="39" spans="1:29" ht="6.9" customHeight="1" x14ac:dyDescent="0.3">
      <c r="A39" s="67"/>
      <c r="B39" s="67"/>
      <c r="C39" s="189" t="s">
        <v>29</v>
      </c>
      <c r="F39" s="28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28"/>
      <c r="W39" s="1"/>
      <c r="X39" s="1"/>
      <c r="Y39" s="1"/>
      <c r="Z39" s="21"/>
      <c r="AA39" s="21"/>
      <c r="AB39" s="21"/>
    </row>
    <row r="40" spans="1:29" ht="19.5" customHeight="1" x14ac:dyDescent="0.3">
      <c r="A40" s="67"/>
      <c r="B40" s="67"/>
      <c r="C40" s="189"/>
      <c r="F40" s="28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28"/>
      <c r="W40" s="20"/>
      <c r="X40" s="20"/>
      <c r="Y40" s="20"/>
    </row>
    <row r="41" spans="1:29" ht="12.15" customHeight="1" x14ac:dyDescent="0.3">
      <c r="A41" s="67"/>
      <c r="B41" s="67"/>
      <c r="C41" s="189"/>
      <c r="F41" s="28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5"/>
      <c r="T41" s="28"/>
      <c r="W41" s="20"/>
      <c r="X41" s="20"/>
      <c r="Y41" s="20"/>
    </row>
    <row r="42" spans="1:29" ht="17.399999999999999" customHeight="1" x14ac:dyDescent="0.3">
      <c r="A42" s="67"/>
      <c r="B42" s="67"/>
      <c r="C42" s="189"/>
      <c r="F42" s="28"/>
      <c r="G42" s="175">
        <f>G19</f>
        <v>1.0200000000000001E-2</v>
      </c>
      <c r="H42" s="176"/>
      <c r="I42" s="98" t="s">
        <v>38</v>
      </c>
      <c r="J42" s="85"/>
      <c r="K42" s="85"/>
      <c r="L42" s="85"/>
      <c r="M42" s="133">
        <f>(M28/G10)*Z36</f>
        <v>6.6300000000000022E-3</v>
      </c>
      <c r="N42" s="134"/>
      <c r="O42" s="135"/>
      <c r="P42" s="85"/>
      <c r="Q42" s="85"/>
      <c r="R42" s="85"/>
      <c r="S42" s="99">
        <f>(M28/G10)-M42</f>
        <v>5.5080000000000007E-3</v>
      </c>
      <c r="T42" s="28"/>
    </row>
    <row r="43" spans="1:29" ht="6.9" customHeight="1" x14ac:dyDescent="0.3">
      <c r="A43" s="67"/>
      <c r="B43" s="67"/>
      <c r="C43" s="189"/>
      <c r="F43" s="28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28"/>
    </row>
    <row r="44" spans="1:29" ht="21.9" customHeight="1" x14ac:dyDescent="0.3">
      <c r="C44" s="40"/>
      <c r="H44" s="65"/>
      <c r="S44" s="51"/>
      <c r="W44" s="203"/>
      <c r="X44" s="203"/>
    </row>
    <row r="45" spans="1:29" ht="14.4" x14ac:dyDescent="0.3"/>
  </sheetData>
  <sheetProtection algorithmName="SHA-512" hashValue="Q+jthC85ws97H2YEykLt2XlX78NDtGfXaMi/C0DWnC38V4joaecxqmGl40O1HQxZ9S0kvlJ4WQVzj+pPlEyWsg==" saltValue="p3oIazl79r7mFR06okWz9g==" spinCount="100000" sheet="1" objects="1" scenarios="1"/>
  <dataConsolidate/>
  <mergeCells count="49">
    <mergeCell ref="W5:AB7"/>
    <mergeCell ref="W8:X10"/>
    <mergeCell ref="Y8:AB10"/>
    <mergeCell ref="G10:I11"/>
    <mergeCell ref="M10:O11"/>
    <mergeCell ref="W11:X13"/>
    <mergeCell ref="Y11:AB13"/>
    <mergeCell ref="G2:S2"/>
    <mergeCell ref="G4:I9"/>
    <mergeCell ref="K4:Q9"/>
    <mergeCell ref="R4:T9"/>
    <mergeCell ref="C5:C12"/>
    <mergeCell ref="S10:S11"/>
    <mergeCell ref="G14:I18"/>
    <mergeCell ref="M14:O18"/>
    <mergeCell ref="W14:X16"/>
    <mergeCell ref="Y14:AB16"/>
    <mergeCell ref="C32:C37"/>
    <mergeCell ref="W32:X35"/>
    <mergeCell ref="Y32:AA35"/>
    <mergeCell ref="AB32:AB35"/>
    <mergeCell ref="G33:I33"/>
    <mergeCell ref="M33:O33"/>
    <mergeCell ref="C15:C30"/>
    <mergeCell ref="W18:AB20"/>
    <mergeCell ref="G19:I20"/>
    <mergeCell ref="M19:O20"/>
    <mergeCell ref="W21:X23"/>
    <mergeCell ref="Y21:AB23"/>
    <mergeCell ref="G23:I27"/>
    <mergeCell ref="M23:O27"/>
    <mergeCell ref="W24:X26"/>
    <mergeCell ref="Y24:AB26"/>
    <mergeCell ref="W27:X29"/>
    <mergeCell ref="Y27:AB29"/>
    <mergeCell ref="G28:I29"/>
    <mergeCell ref="M28:O29"/>
    <mergeCell ref="C39:C43"/>
    <mergeCell ref="K39:Q41"/>
    <mergeCell ref="S39:S41"/>
    <mergeCell ref="G40:I41"/>
    <mergeCell ref="G42:H42"/>
    <mergeCell ref="M42:O42"/>
    <mergeCell ref="M43:O43"/>
    <mergeCell ref="W44:X44"/>
    <mergeCell ref="S33:S35"/>
    <mergeCell ref="H36:I36"/>
    <mergeCell ref="N36:O36"/>
    <mergeCell ref="W36:X36"/>
  </mergeCells>
  <dataValidations count="1">
    <dataValidation type="whole" operator="lessThanOrEqual" allowBlank="1" showInputMessage="1" showErrorMessage="1" errorTitle="Monto máximo = $100.000.000.000" error="El monto ingresado supera el monto máximo permitido para Institucional INS001" sqref="G10:I11" xr:uid="{EE26B196-1F1A-413E-A278-372136671C96}">
      <formula1>100000000000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olo valores de la lista" error="Este campo solo permite valores de la lista desplegable" xr:uid="{F9097011-B290-41B0-BE46-C987CF561DD7}">
          <x14:formula1>
            <xm:f>'Datos Matriz'!$BW$15</xm:f>
          </x14:formula1>
          <xm:sqref>S10:S11</xm:sqref>
        </x14:dataValidation>
        <x14:dataValidation type="list" allowBlank="1" showInputMessage="1" showErrorMessage="1" errorTitle="Usar valores de la lista" error="En este campo solo se pueden utilizar los valores permitidos en la lista desplegable._x000a__x000a_El boton de lista desplegable aparece cuando se hace click en la celda" xr:uid="{0F0CFF40-F8E5-407D-A9CF-3FA8DE4ACA2E}">
          <x14:formula1>
            <xm:f>'Datos Matriz'!$CD$5:$CH$5</xm:f>
          </x14:formula1>
          <xm:sqref>M10:O11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ED7E-F2F3-40FA-BCC0-9F787A0333F6}">
  <sheetPr>
    <tabColor rgb="FF0070C0"/>
  </sheetPr>
  <dimension ref="A1:AD45"/>
  <sheetViews>
    <sheetView showGridLines="0" topLeftCell="A15" zoomScale="90" zoomScaleNormal="90" workbookViewId="0">
      <selection activeCell="Z46" sqref="Z46"/>
    </sheetView>
  </sheetViews>
  <sheetFormatPr baseColWidth="10" defaultColWidth="0" defaultRowHeight="14.85" customHeight="1" zeroHeight="1" x14ac:dyDescent="0.3"/>
  <cols>
    <col min="1" max="1" width="9.44140625" customWidth="1"/>
    <col min="2" max="2" width="21" customWidth="1"/>
    <col min="3" max="3" width="28.109375" customWidth="1"/>
    <col min="4" max="4" width="3.109375" customWidth="1"/>
    <col min="5" max="5" width="4.5546875" customWidth="1"/>
    <col min="6" max="6" width="0.5546875" customWidth="1"/>
    <col min="7" max="7" width="8" customWidth="1"/>
    <col min="8" max="8" width="8.5546875" customWidth="1"/>
    <col min="9" max="9" width="6.44140625" customWidth="1"/>
    <col min="10" max="10" width="1.44140625" customWidth="1"/>
    <col min="11" max="11" width="1" customWidth="1"/>
    <col min="12" max="12" width="1.44140625" customWidth="1"/>
    <col min="13" max="13" width="8.109375" customWidth="1"/>
    <col min="14" max="14" width="9" customWidth="1"/>
    <col min="15" max="15" width="5.88671875" customWidth="1"/>
    <col min="16" max="16" width="1.109375" customWidth="1"/>
    <col min="17" max="17" width="1" customWidth="1"/>
    <col min="18" max="18" width="1.44140625" customWidth="1"/>
    <col min="19" max="19" width="23" customWidth="1"/>
    <col min="20" max="20" width="1.109375" customWidth="1"/>
    <col min="21" max="21" width="5" customWidth="1"/>
    <col min="22" max="22" width="1" customWidth="1"/>
    <col min="23" max="23" width="10.44140625" customWidth="1"/>
    <col min="24" max="24" width="7.44140625" customWidth="1"/>
    <col min="25" max="25" width="1.44140625" customWidth="1"/>
    <col min="26" max="26" width="8.44140625" customWidth="1"/>
    <col min="27" max="27" width="1.44140625" customWidth="1"/>
    <col min="28" max="28" width="8.5546875" customWidth="1"/>
    <col min="29" max="29" width="1" customWidth="1"/>
    <col min="30" max="30" width="21.5546875" customWidth="1"/>
    <col min="31" max="16384" width="11.44140625" hidden="1"/>
  </cols>
  <sheetData>
    <row r="1" spans="1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9" ht="24.9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1:29" ht="18.600000000000001" customHeight="1" x14ac:dyDescent="0.3"/>
    <row r="4" spans="1:29" ht="6.9" customHeight="1" x14ac:dyDescent="0.3">
      <c r="F4" s="24"/>
      <c r="G4" s="130" t="s">
        <v>11</v>
      </c>
      <c r="H4" s="130"/>
      <c r="I4" s="130"/>
      <c r="J4" s="24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30"/>
      <c r="W4" s="30"/>
      <c r="X4" s="30"/>
      <c r="Y4" s="30"/>
      <c r="Z4" s="30"/>
      <c r="AA4" s="30"/>
      <c r="AB4" s="30"/>
      <c r="AC4" s="30"/>
    </row>
    <row r="5" spans="1:29" ht="9.15" customHeight="1" x14ac:dyDescent="0.3">
      <c r="A5" s="67"/>
      <c r="B5" s="67"/>
      <c r="C5" s="193" t="s">
        <v>41</v>
      </c>
      <c r="F5" s="24"/>
      <c r="G5" s="130"/>
      <c r="H5" s="130"/>
      <c r="I5" s="130"/>
      <c r="J5" s="24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30"/>
      <c r="W5" s="137" t="s">
        <v>20</v>
      </c>
      <c r="X5" s="137"/>
      <c r="Y5" s="137"/>
      <c r="Z5" s="137"/>
      <c r="AA5" s="137"/>
      <c r="AB5" s="137"/>
      <c r="AC5" s="30"/>
    </row>
    <row r="6" spans="1:29" ht="6.9" customHeight="1" x14ac:dyDescent="0.3">
      <c r="A6" s="67"/>
      <c r="B6" s="67"/>
      <c r="C6" s="193"/>
      <c r="F6" s="24"/>
      <c r="G6" s="130"/>
      <c r="H6" s="130"/>
      <c r="I6" s="130"/>
      <c r="J6" s="24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30"/>
      <c r="W6" s="137"/>
      <c r="X6" s="137"/>
      <c r="Y6" s="137"/>
      <c r="Z6" s="137"/>
      <c r="AA6" s="137"/>
      <c r="AB6" s="137"/>
      <c r="AC6" s="30"/>
    </row>
    <row r="7" spans="1:29" ht="12.75" customHeight="1" x14ac:dyDescent="0.3">
      <c r="A7" s="67"/>
      <c r="B7" s="67"/>
      <c r="C7" s="193"/>
      <c r="F7" s="24"/>
      <c r="G7" s="130"/>
      <c r="H7" s="130"/>
      <c r="I7" s="130"/>
      <c r="J7" s="24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30"/>
      <c r="W7" s="137"/>
      <c r="X7" s="137"/>
      <c r="Y7" s="137"/>
      <c r="Z7" s="137"/>
      <c r="AA7" s="137"/>
      <c r="AB7" s="137"/>
      <c r="AC7" s="30"/>
    </row>
    <row r="8" spans="1:29" ht="8.4" customHeight="1" x14ac:dyDescent="0.3">
      <c r="A8" s="67"/>
      <c r="B8" s="67"/>
      <c r="C8" s="193"/>
      <c r="F8" s="24"/>
      <c r="G8" s="130"/>
      <c r="H8" s="130"/>
      <c r="I8" s="130"/>
      <c r="J8" s="24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30"/>
      <c r="W8" s="138" t="s">
        <v>26</v>
      </c>
      <c r="X8" s="138"/>
      <c r="Y8" s="139">
        <f>M28</f>
        <v>30345000</v>
      </c>
      <c r="Z8" s="140"/>
      <c r="AA8" s="140"/>
      <c r="AB8" s="141"/>
      <c r="AC8" s="30"/>
    </row>
    <row r="9" spans="1:29" ht="5.85" customHeight="1" x14ac:dyDescent="0.3">
      <c r="A9" s="67"/>
      <c r="B9" s="67"/>
      <c r="C9" s="193"/>
      <c r="F9" s="24"/>
      <c r="G9" s="130"/>
      <c r="H9" s="130"/>
      <c r="I9" s="130"/>
      <c r="J9" s="24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30"/>
      <c r="W9" s="138"/>
      <c r="X9" s="138"/>
      <c r="Y9" s="142"/>
      <c r="Z9" s="143"/>
      <c r="AA9" s="143"/>
      <c r="AB9" s="144"/>
      <c r="AC9" s="30"/>
    </row>
    <row r="10" spans="1:29" ht="7.5" customHeight="1" x14ac:dyDescent="0.3">
      <c r="A10" s="67"/>
      <c r="B10" s="67"/>
      <c r="C10" s="193"/>
      <c r="F10" s="17"/>
      <c r="G10" s="148">
        <v>2500000000</v>
      </c>
      <c r="H10" s="149"/>
      <c r="I10" s="150"/>
      <c r="J10" s="24"/>
      <c r="K10" s="45"/>
      <c r="L10" s="45"/>
      <c r="M10" s="154" t="s">
        <v>58</v>
      </c>
      <c r="N10" s="155"/>
      <c r="O10" s="156"/>
      <c r="P10" s="45"/>
      <c r="Q10" s="45"/>
      <c r="R10" s="46"/>
      <c r="S10" s="154">
        <v>12</v>
      </c>
      <c r="T10" s="23"/>
      <c r="V10" s="30"/>
      <c r="W10" s="138"/>
      <c r="X10" s="138"/>
      <c r="Y10" s="145"/>
      <c r="Z10" s="146"/>
      <c r="AA10" s="146"/>
      <c r="AB10" s="147"/>
      <c r="AC10" s="30"/>
    </row>
    <row r="11" spans="1:29" ht="8.4" customHeight="1" x14ac:dyDescent="0.3">
      <c r="A11" s="67"/>
      <c r="B11" s="67"/>
      <c r="C11" s="193"/>
      <c r="F11" s="17"/>
      <c r="G11" s="151"/>
      <c r="H11" s="152"/>
      <c r="I11" s="153"/>
      <c r="J11" s="24"/>
      <c r="K11" s="24"/>
      <c r="L11" s="24"/>
      <c r="M11" s="157"/>
      <c r="N11" s="158"/>
      <c r="O11" s="159"/>
      <c r="P11" s="24"/>
      <c r="Q11" s="24"/>
      <c r="R11" s="24"/>
      <c r="S11" s="157"/>
      <c r="T11" s="17"/>
      <c r="V11" s="30"/>
      <c r="W11" s="138" t="s">
        <v>27</v>
      </c>
      <c r="X11" s="138"/>
      <c r="Y11" s="139">
        <f>Y8/S10</f>
        <v>2528750</v>
      </c>
      <c r="Z11" s="140"/>
      <c r="AA11" s="140"/>
      <c r="AB11" s="141"/>
      <c r="AC11" s="30"/>
    </row>
    <row r="12" spans="1:29" ht="9.15" customHeight="1" x14ac:dyDescent="0.3">
      <c r="A12" s="67"/>
      <c r="B12" s="67"/>
      <c r="C12" s="19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30"/>
      <c r="W12" s="138"/>
      <c r="X12" s="138"/>
      <c r="Y12" s="142"/>
      <c r="Z12" s="143"/>
      <c r="AA12" s="143"/>
      <c r="AB12" s="144"/>
      <c r="AC12" s="30"/>
    </row>
    <row r="13" spans="1:29" ht="7.5" customHeight="1" x14ac:dyDescent="0.3">
      <c r="A13" s="67"/>
      <c r="B13" s="67"/>
      <c r="C13" s="93"/>
      <c r="V13" s="30"/>
      <c r="W13" s="138"/>
      <c r="X13" s="138"/>
      <c r="Y13" s="145"/>
      <c r="Z13" s="146"/>
      <c r="AA13" s="146"/>
      <c r="AB13" s="147"/>
      <c r="AC13" s="30"/>
    </row>
    <row r="14" spans="1:29" ht="6.9" customHeight="1" x14ac:dyDescent="0.3">
      <c r="A14" s="67"/>
      <c r="B14" s="67"/>
      <c r="C14" s="93"/>
      <c r="F14" s="25"/>
      <c r="G14" s="179" t="s">
        <v>17</v>
      </c>
      <c r="H14" s="179"/>
      <c r="I14" s="179"/>
      <c r="J14" s="25"/>
      <c r="K14" s="25"/>
      <c r="L14" s="25"/>
      <c r="M14" s="131" t="s">
        <v>18</v>
      </c>
      <c r="N14" s="131"/>
      <c r="O14" s="131"/>
      <c r="P14" s="25"/>
      <c r="V14" s="30"/>
      <c r="W14" s="138" t="s">
        <v>22</v>
      </c>
      <c r="X14" s="138"/>
      <c r="Y14" s="139">
        <f>Y11/30</f>
        <v>84291.666666666672</v>
      </c>
      <c r="Z14" s="140"/>
      <c r="AA14" s="140"/>
      <c r="AB14" s="141"/>
      <c r="AC14" s="30"/>
    </row>
    <row r="15" spans="1:29" ht="8.4" customHeight="1" x14ac:dyDescent="0.3">
      <c r="A15" s="67"/>
      <c r="B15" s="67"/>
      <c r="C15" s="189" t="s">
        <v>42</v>
      </c>
      <c r="F15" s="25"/>
      <c r="G15" s="179"/>
      <c r="H15" s="179"/>
      <c r="I15" s="179"/>
      <c r="J15" s="25"/>
      <c r="K15" s="25"/>
      <c r="L15" s="25"/>
      <c r="M15" s="131"/>
      <c r="N15" s="131"/>
      <c r="O15" s="131"/>
      <c r="P15" s="25"/>
      <c r="V15" s="30"/>
      <c r="W15" s="138"/>
      <c r="X15" s="138"/>
      <c r="Y15" s="142"/>
      <c r="Z15" s="143"/>
      <c r="AA15" s="143"/>
      <c r="AB15" s="144"/>
      <c r="AC15" s="30"/>
    </row>
    <row r="16" spans="1:29" ht="8.4" customHeight="1" x14ac:dyDescent="0.3">
      <c r="A16" s="67"/>
      <c r="B16" s="67"/>
      <c r="C16" s="189"/>
      <c r="F16" s="25"/>
      <c r="G16" s="179"/>
      <c r="H16" s="179"/>
      <c r="I16" s="179"/>
      <c r="J16" s="25"/>
      <c r="K16" s="25"/>
      <c r="L16" s="25"/>
      <c r="M16" s="131"/>
      <c r="N16" s="131"/>
      <c r="O16" s="131"/>
      <c r="P16" s="25"/>
      <c r="V16" s="30"/>
      <c r="W16" s="138"/>
      <c r="X16" s="138"/>
      <c r="Y16" s="145"/>
      <c r="Z16" s="146"/>
      <c r="AA16" s="146"/>
      <c r="AB16" s="147"/>
      <c r="AC16" s="30"/>
    </row>
    <row r="17" spans="1:29" ht="7.5" customHeight="1" x14ac:dyDescent="0.3">
      <c r="A17" s="67"/>
      <c r="B17" s="67"/>
      <c r="C17" s="189"/>
      <c r="F17" s="25"/>
      <c r="G17" s="179"/>
      <c r="H17" s="179"/>
      <c r="I17" s="179"/>
      <c r="J17" s="25"/>
      <c r="K17" s="25"/>
      <c r="L17" s="25"/>
      <c r="M17" s="131"/>
      <c r="N17" s="131"/>
      <c r="O17" s="131"/>
      <c r="P17" s="25"/>
      <c r="V17" s="30"/>
      <c r="W17" s="31"/>
      <c r="X17" s="31"/>
      <c r="Y17" s="31"/>
      <c r="Z17" s="31"/>
      <c r="AA17" s="31"/>
      <c r="AB17" s="31"/>
      <c r="AC17" s="30"/>
    </row>
    <row r="18" spans="1:29" ht="7.5" customHeight="1" x14ac:dyDescent="0.3">
      <c r="A18" s="67"/>
      <c r="B18" s="67"/>
      <c r="C18" s="189"/>
      <c r="F18" s="25"/>
      <c r="G18" s="201"/>
      <c r="H18" s="201"/>
      <c r="I18" s="201"/>
      <c r="J18" s="25"/>
      <c r="K18" s="25"/>
      <c r="L18" s="25"/>
      <c r="M18" s="132"/>
      <c r="N18" s="132"/>
      <c r="O18" s="132"/>
      <c r="P18" s="25"/>
      <c r="V18" s="30"/>
      <c r="W18" s="137" t="s">
        <v>21</v>
      </c>
      <c r="X18" s="137"/>
      <c r="Y18" s="137"/>
      <c r="Z18" s="137"/>
      <c r="AA18" s="137"/>
      <c r="AB18" s="137"/>
      <c r="AC18" s="30"/>
    </row>
    <row r="19" spans="1:29" ht="12.15" customHeight="1" x14ac:dyDescent="0.3">
      <c r="A19" s="67"/>
      <c r="B19" s="67"/>
      <c r="C19" s="189"/>
      <c r="F19" s="25"/>
      <c r="G19" s="161">
        <f>INDEX('Datos Matriz'!BW4:CB123,MATCH('INS005'!S10,'Datos Matriz'!BW4:BW123,0),MATCH('INS005'!M10,'Datos Matriz'!BW3:CB3,0))</f>
        <v>1.0200000000000001E-2</v>
      </c>
      <c r="H19" s="162"/>
      <c r="I19" s="163"/>
      <c r="J19" s="25"/>
      <c r="K19" s="25"/>
      <c r="L19" s="25"/>
      <c r="M19" s="167">
        <f>G10*G19</f>
        <v>25500000</v>
      </c>
      <c r="N19" s="168"/>
      <c r="O19" s="169"/>
      <c r="P19" s="25"/>
      <c r="V19" s="30"/>
      <c r="W19" s="137"/>
      <c r="X19" s="137"/>
      <c r="Y19" s="137"/>
      <c r="Z19" s="137"/>
      <c r="AA19" s="137"/>
      <c r="AB19" s="137"/>
      <c r="AC19" s="30"/>
    </row>
    <row r="20" spans="1:29" ht="5.25" customHeight="1" x14ac:dyDescent="0.3">
      <c r="A20" s="67"/>
      <c r="B20" s="67"/>
      <c r="C20" s="189"/>
      <c r="F20" s="25"/>
      <c r="G20" s="164"/>
      <c r="H20" s="165"/>
      <c r="I20" s="166"/>
      <c r="J20" s="25"/>
      <c r="K20" s="25"/>
      <c r="L20" s="25"/>
      <c r="M20" s="170"/>
      <c r="N20" s="171"/>
      <c r="O20" s="172"/>
      <c r="P20" s="25"/>
      <c r="V20" s="30"/>
      <c r="W20" s="137"/>
      <c r="X20" s="137"/>
      <c r="Y20" s="137"/>
      <c r="Z20" s="137"/>
      <c r="AA20" s="137"/>
      <c r="AB20" s="137"/>
      <c r="AC20" s="30"/>
    </row>
    <row r="21" spans="1:29" ht="7.5" customHeight="1" x14ac:dyDescent="0.3">
      <c r="A21" s="67"/>
      <c r="B21" s="67"/>
      <c r="C21" s="18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V21" s="30"/>
      <c r="W21" s="180" t="s">
        <v>28</v>
      </c>
      <c r="X21" s="180"/>
      <c r="Y21" s="173">
        <f>W36</f>
        <v>16575000</v>
      </c>
      <c r="Z21" s="174"/>
      <c r="AA21" s="174"/>
      <c r="AB21" s="174"/>
      <c r="AC21" s="30"/>
    </row>
    <row r="22" spans="1:29" ht="7.5" customHeight="1" x14ac:dyDescent="0.3">
      <c r="A22" s="67"/>
      <c r="B22" s="67"/>
      <c r="C22" s="18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V22" s="30"/>
      <c r="W22" s="180"/>
      <c r="X22" s="180"/>
      <c r="Y22" s="174"/>
      <c r="Z22" s="174"/>
      <c r="AA22" s="174"/>
      <c r="AB22" s="174"/>
      <c r="AC22" s="30"/>
    </row>
    <row r="23" spans="1:29" ht="7.5" customHeight="1" x14ac:dyDescent="0.3">
      <c r="A23" s="67"/>
      <c r="B23" s="67"/>
      <c r="C23" s="189"/>
      <c r="F23" s="25"/>
      <c r="G23" s="179" t="s">
        <v>19</v>
      </c>
      <c r="H23" s="179"/>
      <c r="I23" s="179"/>
      <c r="J23" s="25"/>
      <c r="K23" s="25"/>
      <c r="L23" s="25"/>
      <c r="M23" s="131" t="s">
        <v>8</v>
      </c>
      <c r="N23" s="131"/>
      <c r="O23" s="131"/>
      <c r="P23" s="25"/>
      <c r="V23" s="30"/>
      <c r="W23" s="180"/>
      <c r="X23" s="180"/>
      <c r="Y23" s="174"/>
      <c r="Z23" s="174"/>
      <c r="AA23" s="174"/>
      <c r="AB23" s="174"/>
      <c r="AC23" s="30"/>
    </row>
    <row r="24" spans="1:29" ht="8.4" customHeight="1" x14ac:dyDescent="0.3">
      <c r="A24" s="67"/>
      <c r="B24" s="67"/>
      <c r="C24" s="189"/>
      <c r="F24" s="25"/>
      <c r="G24" s="179"/>
      <c r="H24" s="179"/>
      <c r="I24" s="179"/>
      <c r="J24" s="25"/>
      <c r="K24" s="25"/>
      <c r="L24" s="25"/>
      <c r="M24" s="131"/>
      <c r="N24" s="131"/>
      <c r="O24" s="131"/>
      <c r="P24" s="25"/>
      <c r="V24" s="30"/>
      <c r="W24" s="180" t="s">
        <v>27</v>
      </c>
      <c r="X24" s="180"/>
      <c r="Y24" s="173">
        <f>Y21/S10</f>
        <v>1381250</v>
      </c>
      <c r="Z24" s="174"/>
      <c r="AA24" s="174"/>
      <c r="AB24" s="174"/>
      <c r="AC24" s="30"/>
    </row>
    <row r="25" spans="1:29" ht="8.4" customHeight="1" x14ac:dyDescent="0.3">
      <c r="A25" s="67"/>
      <c r="B25" s="67"/>
      <c r="C25" s="189"/>
      <c r="F25" s="25"/>
      <c r="G25" s="179"/>
      <c r="H25" s="179"/>
      <c r="I25" s="179"/>
      <c r="J25" s="25"/>
      <c r="K25" s="25"/>
      <c r="L25" s="25"/>
      <c r="M25" s="131"/>
      <c r="N25" s="131"/>
      <c r="O25" s="131"/>
      <c r="P25" s="25"/>
      <c r="V25" s="30"/>
      <c r="W25" s="180"/>
      <c r="X25" s="180"/>
      <c r="Y25" s="174"/>
      <c r="Z25" s="174"/>
      <c r="AA25" s="174"/>
      <c r="AB25" s="174"/>
      <c r="AC25" s="30"/>
    </row>
    <row r="26" spans="1:29" ht="8.4" customHeight="1" x14ac:dyDescent="0.3">
      <c r="A26" s="67"/>
      <c r="B26" s="67"/>
      <c r="C26" s="189"/>
      <c r="F26" s="25"/>
      <c r="G26" s="179"/>
      <c r="H26" s="179"/>
      <c r="I26" s="179"/>
      <c r="J26" s="25"/>
      <c r="K26" s="25"/>
      <c r="L26" s="25"/>
      <c r="M26" s="131"/>
      <c r="N26" s="131"/>
      <c r="O26" s="131"/>
      <c r="P26" s="25"/>
      <c r="U26" s="18"/>
      <c r="V26" s="30"/>
      <c r="W26" s="180"/>
      <c r="X26" s="180"/>
      <c r="Y26" s="174"/>
      <c r="Z26" s="174"/>
      <c r="AA26" s="174"/>
      <c r="AB26" s="174"/>
      <c r="AC26" s="30"/>
    </row>
    <row r="27" spans="1:29" ht="6.9" customHeight="1" x14ac:dyDescent="0.3">
      <c r="A27" s="67"/>
      <c r="B27" s="67"/>
      <c r="C27" s="189"/>
      <c r="F27" s="25"/>
      <c r="G27" s="179"/>
      <c r="H27" s="179"/>
      <c r="I27" s="179"/>
      <c r="J27" s="25"/>
      <c r="K27" s="25"/>
      <c r="L27" s="25"/>
      <c r="M27" s="132"/>
      <c r="N27" s="132"/>
      <c r="O27" s="132"/>
      <c r="P27" s="25"/>
      <c r="V27" s="30"/>
      <c r="W27" s="180" t="s">
        <v>22</v>
      </c>
      <c r="X27" s="180"/>
      <c r="Y27" s="173">
        <f>Y24/30</f>
        <v>46041.666666666664</v>
      </c>
      <c r="Z27" s="174"/>
      <c r="AA27" s="174"/>
      <c r="AB27" s="174"/>
      <c r="AC27" s="30"/>
    </row>
    <row r="28" spans="1:29" ht="7.5" customHeight="1" x14ac:dyDescent="0.3">
      <c r="A28" s="67"/>
      <c r="B28" s="67"/>
      <c r="C28" s="189"/>
      <c r="F28" s="25"/>
      <c r="G28" s="181">
        <f>M19*0.19</f>
        <v>4845000</v>
      </c>
      <c r="H28" s="182"/>
      <c r="I28" s="183"/>
      <c r="J28" s="25"/>
      <c r="K28" s="25"/>
      <c r="L28" s="25"/>
      <c r="M28" s="181">
        <f>M19+G28</f>
        <v>30345000</v>
      </c>
      <c r="N28" s="182"/>
      <c r="O28" s="183"/>
      <c r="P28" s="25"/>
      <c r="V28" s="30"/>
      <c r="W28" s="180"/>
      <c r="X28" s="180"/>
      <c r="Y28" s="174"/>
      <c r="Z28" s="174"/>
      <c r="AA28" s="174"/>
      <c r="AB28" s="174"/>
      <c r="AC28" s="30"/>
    </row>
    <row r="29" spans="1:29" ht="9.15" customHeight="1" x14ac:dyDescent="0.3">
      <c r="A29" s="67"/>
      <c r="B29" s="67"/>
      <c r="C29" s="189"/>
      <c r="F29" s="25"/>
      <c r="G29" s="184"/>
      <c r="H29" s="185"/>
      <c r="I29" s="186"/>
      <c r="J29" s="25"/>
      <c r="K29" s="25"/>
      <c r="L29" s="25"/>
      <c r="M29" s="184"/>
      <c r="N29" s="185"/>
      <c r="O29" s="186"/>
      <c r="P29" s="25"/>
      <c r="V29" s="30"/>
      <c r="W29" s="180"/>
      <c r="X29" s="180"/>
      <c r="Y29" s="174"/>
      <c r="Z29" s="174"/>
      <c r="AA29" s="174"/>
      <c r="AB29" s="174"/>
      <c r="AC29" s="30"/>
    </row>
    <row r="30" spans="1:29" ht="6.9" customHeight="1" x14ac:dyDescent="0.3">
      <c r="A30" s="67"/>
      <c r="B30" s="67"/>
      <c r="C30" s="18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V30" s="30"/>
      <c r="W30" s="32"/>
      <c r="X30" s="32"/>
      <c r="Y30" s="32"/>
      <c r="Z30" s="32"/>
      <c r="AA30" s="32"/>
      <c r="AB30" s="33"/>
      <c r="AC30" s="30"/>
    </row>
    <row r="31" spans="1:29" ht="9.15" customHeight="1" x14ac:dyDescent="0.35">
      <c r="A31" s="67"/>
      <c r="B31" s="67"/>
      <c r="C31" s="94"/>
      <c r="W31" s="19"/>
      <c r="X31" s="19"/>
      <c r="Y31" s="19"/>
    </row>
    <row r="32" spans="1:29" ht="7.5" customHeight="1" x14ac:dyDescent="0.3">
      <c r="A32" s="67"/>
      <c r="B32" s="67"/>
      <c r="C32" s="189" t="s">
        <v>43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26"/>
    </row>
    <row r="33" spans="1:29" ht="18.600000000000001" customHeight="1" x14ac:dyDescent="0.35">
      <c r="A33" s="67"/>
      <c r="B33" s="67"/>
      <c r="C33" s="189"/>
      <c r="F33" s="26"/>
      <c r="G33" s="202" t="s">
        <v>14</v>
      </c>
      <c r="H33" s="202"/>
      <c r="I33" s="202"/>
      <c r="J33" s="34"/>
      <c r="K33" s="34"/>
      <c r="L33" s="34"/>
      <c r="M33" s="202" t="s">
        <v>15</v>
      </c>
      <c r="N33" s="202"/>
      <c r="O33" s="202"/>
      <c r="P33" s="34"/>
      <c r="Q33" s="34"/>
      <c r="R33" s="34"/>
      <c r="S33" s="197" t="s">
        <v>16</v>
      </c>
      <c r="T33" s="27"/>
      <c r="V33" s="26"/>
      <c r="W33" s="191"/>
      <c r="X33" s="191"/>
      <c r="Y33" s="187"/>
      <c r="Z33" s="187"/>
      <c r="AA33" s="187"/>
      <c r="AB33" s="187"/>
      <c r="AC33" s="26"/>
    </row>
    <row r="34" spans="1:29" ht="6.9" customHeight="1" x14ac:dyDescent="0.3">
      <c r="A34" s="67"/>
      <c r="B34" s="67"/>
      <c r="C34" s="189"/>
      <c r="F34" s="2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97"/>
      <c r="T34" s="27"/>
      <c r="V34" s="26"/>
      <c r="W34" s="191"/>
      <c r="X34" s="191"/>
      <c r="Y34" s="187"/>
      <c r="Z34" s="187"/>
      <c r="AA34" s="187"/>
      <c r="AB34" s="187"/>
      <c r="AC34" s="26"/>
    </row>
    <row r="35" spans="1:29" ht="12.15" customHeight="1" x14ac:dyDescent="0.3">
      <c r="A35" s="67"/>
      <c r="B35" s="67"/>
      <c r="C35" s="189"/>
      <c r="F35" s="26"/>
      <c r="G35" s="35" t="s">
        <v>12</v>
      </c>
      <c r="H35" s="35"/>
      <c r="I35" s="34"/>
      <c r="J35" s="34"/>
      <c r="K35" s="34"/>
      <c r="L35" s="34"/>
      <c r="M35" s="35" t="s">
        <v>7</v>
      </c>
      <c r="N35" s="35"/>
      <c r="O35" s="34"/>
      <c r="P35" s="34"/>
      <c r="Q35" s="34"/>
      <c r="R35" s="34"/>
      <c r="S35" s="198"/>
      <c r="T35" s="26"/>
      <c r="V35" s="26"/>
      <c r="W35" s="192"/>
      <c r="X35" s="192"/>
      <c r="Y35" s="187"/>
      <c r="Z35" s="187"/>
      <c r="AA35" s="187"/>
      <c r="AB35" s="188"/>
      <c r="AC35" s="26"/>
    </row>
    <row r="36" spans="1:29" ht="15.9" customHeight="1" x14ac:dyDescent="0.3">
      <c r="A36" s="67"/>
      <c r="B36" s="67"/>
      <c r="C36" s="189"/>
      <c r="F36" s="26"/>
      <c r="G36" s="36">
        <v>0.35</v>
      </c>
      <c r="H36" s="177">
        <f>M19*G36</f>
        <v>8925000</v>
      </c>
      <c r="I36" s="178"/>
      <c r="J36" s="26"/>
      <c r="K36" s="26"/>
      <c r="L36" s="26"/>
      <c r="M36" s="37">
        <v>1</v>
      </c>
      <c r="N36" s="177">
        <f>G28</f>
        <v>4845000</v>
      </c>
      <c r="O36" s="178"/>
      <c r="P36" s="26"/>
      <c r="Q36" s="26"/>
      <c r="R36" s="26"/>
      <c r="S36" s="42">
        <f>H36+N36</f>
        <v>13770000</v>
      </c>
      <c r="T36" s="26"/>
      <c r="V36" s="26"/>
      <c r="W36" s="199">
        <f>M28-S36</f>
        <v>16575000</v>
      </c>
      <c r="X36" s="200"/>
      <c r="Y36" s="76"/>
      <c r="Z36" s="96">
        <f>W36/M28</f>
        <v>0.54621848739495793</v>
      </c>
      <c r="AA36" s="29"/>
      <c r="AB36" s="96">
        <f>S36/M28</f>
        <v>0.45378151260504201</v>
      </c>
      <c r="AC36" s="26"/>
    </row>
    <row r="37" spans="1:29" ht="5.85" customHeight="1" x14ac:dyDescent="0.3">
      <c r="A37" s="67"/>
      <c r="B37" s="79"/>
      <c r="C37" s="18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V37" s="26"/>
      <c r="W37" s="80"/>
      <c r="X37" s="80"/>
      <c r="Y37" s="80"/>
      <c r="Z37" s="81"/>
      <c r="AA37" s="97"/>
      <c r="AB37" s="81"/>
      <c r="AC37" s="26"/>
    </row>
    <row r="38" spans="1:29" ht="10.5" customHeight="1" x14ac:dyDescent="0.3">
      <c r="A38" s="67"/>
      <c r="B38" s="67"/>
      <c r="C38" s="94"/>
      <c r="W38" s="22"/>
      <c r="X38" s="22"/>
      <c r="Y38" s="22"/>
      <c r="Z38" s="21"/>
      <c r="AA38" s="21"/>
      <c r="AB38" s="21"/>
    </row>
    <row r="39" spans="1:29" ht="6.9" customHeight="1" x14ac:dyDescent="0.3">
      <c r="A39" s="67"/>
      <c r="B39" s="67"/>
      <c r="C39" s="189" t="s">
        <v>29</v>
      </c>
      <c r="F39" s="28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28"/>
      <c r="W39" s="1"/>
      <c r="X39" s="1"/>
      <c r="Y39" s="1"/>
      <c r="Z39" s="21"/>
      <c r="AA39" s="21"/>
      <c r="AB39" s="21"/>
    </row>
    <row r="40" spans="1:29" ht="19.5" customHeight="1" x14ac:dyDescent="0.3">
      <c r="A40" s="67"/>
      <c r="B40" s="67"/>
      <c r="C40" s="189"/>
      <c r="F40" s="28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28"/>
      <c r="W40" s="20"/>
      <c r="X40" s="20"/>
      <c r="Y40" s="20"/>
    </row>
    <row r="41" spans="1:29" ht="12.15" customHeight="1" x14ac:dyDescent="0.3">
      <c r="A41" s="67"/>
      <c r="B41" s="67"/>
      <c r="C41" s="189"/>
      <c r="F41" s="28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5"/>
      <c r="T41" s="28"/>
      <c r="W41" s="20"/>
      <c r="X41" s="20"/>
      <c r="Y41" s="20"/>
    </row>
    <row r="42" spans="1:29" ht="17.399999999999999" customHeight="1" x14ac:dyDescent="0.3">
      <c r="A42" s="67"/>
      <c r="B42" s="67"/>
      <c r="C42" s="189"/>
      <c r="F42" s="28"/>
      <c r="G42" s="175">
        <f>G19</f>
        <v>1.0200000000000001E-2</v>
      </c>
      <c r="H42" s="176"/>
      <c r="I42" s="98" t="s">
        <v>38</v>
      </c>
      <c r="J42" s="85"/>
      <c r="K42" s="85"/>
      <c r="L42" s="85"/>
      <c r="M42" s="133">
        <f>(M28/G10)*Z36</f>
        <v>6.6299999999999987E-3</v>
      </c>
      <c r="N42" s="134"/>
      <c r="O42" s="135"/>
      <c r="P42" s="85"/>
      <c r="Q42" s="85"/>
      <c r="R42" s="85"/>
      <c r="S42" s="99">
        <f>(M28/G10)-M42</f>
        <v>5.5080000000000007E-3</v>
      </c>
      <c r="T42" s="28"/>
    </row>
    <row r="43" spans="1:29" ht="6.9" customHeight="1" x14ac:dyDescent="0.3">
      <c r="A43" s="67"/>
      <c r="B43" s="67"/>
      <c r="C43" s="189"/>
      <c r="F43" s="28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28"/>
    </row>
    <row r="44" spans="1:29" ht="21.9" customHeight="1" x14ac:dyDescent="0.3">
      <c r="C44" s="40"/>
      <c r="H44" s="65"/>
      <c r="S44" s="51"/>
      <c r="W44" s="203"/>
      <c r="X44" s="203"/>
    </row>
    <row r="45" spans="1:29" ht="14.4" x14ac:dyDescent="0.3"/>
  </sheetData>
  <sheetProtection algorithmName="SHA-512" hashValue="Jz8VLf/toqb2NdZTSY6NkYzcX5VGShyuzYGlRM0gGbzx6JtFGBr2mIiw7M/PDpIBmLV3NoH+OgsZBSATosOkag==" saltValue="U8S6s9sgn+fzVNrB6AeyLQ==" spinCount="100000" sheet="1" objects="1" scenarios="1"/>
  <dataConsolidate/>
  <mergeCells count="49">
    <mergeCell ref="W5:AB7"/>
    <mergeCell ref="W8:X10"/>
    <mergeCell ref="Y8:AB10"/>
    <mergeCell ref="G10:I11"/>
    <mergeCell ref="M10:O11"/>
    <mergeCell ref="W11:X13"/>
    <mergeCell ref="Y11:AB13"/>
    <mergeCell ref="G2:S2"/>
    <mergeCell ref="G4:I9"/>
    <mergeCell ref="K4:Q9"/>
    <mergeCell ref="R4:T9"/>
    <mergeCell ref="C5:C12"/>
    <mergeCell ref="S10:S11"/>
    <mergeCell ref="G14:I18"/>
    <mergeCell ref="M14:O18"/>
    <mergeCell ref="W14:X16"/>
    <mergeCell ref="Y14:AB16"/>
    <mergeCell ref="C32:C37"/>
    <mergeCell ref="W32:X35"/>
    <mergeCell ref="Y32:AA35"/>
    <mergeCell ref="AB32:AB35"/>
    <mergeCell ref="G33:I33"/>
    <mergeCell ref="M33:O33"/>
    <mergeCell ref="C15:C30"/>
    <mergeCell ref="W18:AB20"/>
    <mergeCell ref="G19:I20"/>
    <mergeCell ref="M19:O20"/>
    <mergeCell ref="W21:X23"/>
    <mergeCell ref="Y21:AB23"/>
    <mergeCell ref="G23:I27"/>
    <mergeCell ref="M23:O27"/>
    <mergeCell ref="W24:X26"/>
    <mergeCell ref="Y24:AB26"/>
    <mergeCell ref="W27:X29"/>
    <mergeCell ref="Y27:AB29"/>
    <mergeCell ref="G28:I29"/>
    <mergeCell ref="M28:O29"/>
    <mergeCell ref="C39:C43"/>
    <mergeCell ref="K39:Q41"/>
    <mergeCell ref="S39:S41"/>
    <mergeCell ref="G40:I41"/>
    <mergeCell ref="G42:H42"/>
    <mergeCell ref="M42:O42"/>
    <mergeCell ref="M43:O43"/>
    <mergeCell ref="W44:X44"/>
    <mergeCell ref="S33:S35"/>
    <mergeCell ref="H36:I36"/>
    <mergeCell ref="N36:O36"/>
    <mergeCell ref="W36:X36"/>
  </mergeCells>
  <dataValidations count="1">
    <dataValidation type="whole" operator="lessThanOrEqual" allowBlank="1" showInputMessage="1" showErrorMessage="1" errorTitle="Monto máximo = $2.500.000.000" error="El monto ingresado supera el monto máximo permitido para Institucional Automática INS005_x000a__x000a_" sqref="G10:I11" xr:uid="{360047F3-31D0-414D-8F7C-743FC5EEC14C}">
      <formula1>2500000000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ar valores de la lista" error="En este campo solo se pueden utilizar los valores permitidos en la lista desplegable._x000a__x000a_El boton de lista desplegable aparece cuando se hace click en la celda" xr:uid="{B64F0F40-6506-415C-87C7-484802F4DFA1}">
          <x14:formula1>
            <xm:f>'Datos Matriz'!$CD$5:$CH$5</xm:f>
          </x14:formula1>
          <xm:sqref>M10:O11</xm:sqref>
        </x14:dataValidation>
        <x14:dataValidation type="list" allowBlank="1" showInputMessage="1" showErrorMessage="1" errorTitle="Solo valores de la lista" error="Este campo solo permite valores de la lista desplegable" xr:uid="{24ADCE82-5DBB-453D-92CF-DAF31C9E0656}">
          <x14:formula1>
            <xm:f>'Datos Matriz'!$BW$15</xm:f>
          </x14:formula1>
          <xm:sqref>S10:S11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E53D-B64E-4DF2-83AE-1CB849AFAFA0}">
  <sheetPr>
    <tabColor rgb="FF004F91"/>
  </sheetPr>
  <dimension ref="A1:AD45"/>
  <sheetViews>
    <sheetView showGridLines="0" zoomScale="90" zoomScaleNormal="90" workbookViewId="0">
      <selection activeCell="G10" sqref="G10:I11"/>
    </sheetView>
  </sheetViews>
  <sheetFormatPr baseColWidth="10" defaultColWidth="0" defaultRowHeight="14.85" customHeight="1" zeroHeight="1" x14ac:dyDescent="0.3"/>
  <cols>
    <col min="1" max="1" width="9.44140625" customWidth="1"/>
    <col min="2" max="2" width="21" customWidth="1"/>
    <col min="3" max="3" width="28.109375" customWidth="1"/>
    <col min="4" max="4" width="3.109375" customWidth="1"/>
    <col min="5" max="5" width="4.5546875" customWidth="1"/>
    <col min="6" max="6" width="0.5546875" customWidth="1"/>
    <col min="7" max="8" width="8.44140625" customWidth="1"/>
    <col min="9" max="9" width="6.44140625" customWidth="1"/>
    <col min="10" max="10" width="1.44140625" customWidth="1"/>
    <col min="11" max="11" width="1" customWidth="1"/>
    <col min="12" max="12" width="1.44140625" customWidth="1"/>
    <col min="13" max="14" width="9.109375" customWidth="1"/>
    <col min="15" max="15" width="6" customWidth="1"/>
    <col min="16" max="16" width="1.109375" customWidth="1"/>
    <col min="17" max="17" width="1" customWidth="1"/>
    <col min="18" max="18" width="1.44140625" customWidth="1"/>
    <col min="19" max="19" width="23" customWidth="1"/>
    <col min="20" max="20" width="1.109375" customWidth="1"/>
    <col min="21" max="21" width="5" customWidth="1"/>
    <col min="22" max="22" width="1" customWidth="1"/>
    <col min="23" max="23" width="10.44140625" customWidth="1"/>
    <col min="24" max="24" width="7.44140625" customWidth="1"/>
    <col min="25" max="25" width="1.44140625" customWidth="1"/>
    <col min="26" max="26" width="8.44140625" customWidth="1"/>
    <col min="27" max="27" width="1.44140625" customWidth="1"/>
    <col min="28" max="28" width="8.5546875" customWidth="1"/>
    <col min="29" max="29" width="1" customWidth="1"/>
    <col min="30" max="30" width="21.5546875" customWidth="1"/>
    <col min="31" max="16384" width="11.44140625" hidden="1"/>
  </cols>
  <sheetData>
    <row r="1" spans="1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9" ht="24.9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1:29" ht="21.9" customHeight="1" x14ac:dyDescent="0.3"/>
    <row r="4" spans="1:29" ht="6.9" customHeight="1" x14ac:dyDescent="0.3">
      <c r="F4" s="24"/>
      <c r="G4" s="130" t="s">
        <v>11</v>
      </c>
      <c r="H4" s="130"/>
      <c r="I4" s="130"/>
      <c r="J4" s="24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30"/>
      <c r="W4" s="30"/>
      <c r="X4" s="30"/>
      <c r="Y4" s="30"/>
      <c r="Z4" s="30"/>
      <c r="AA4" s="30"/>
      <c r="AB4" s="30"/>
      <c r="AC4" s="30"/>
    </row>
    <row r="5" spans="1:29" ht="9.15" customHeight="1" x14ac:dyDescent="0.3">
      <c r="A5" s="67"/>
      <c r="B5" s="67"/>
      <c r="C5" s="193" t="s">
        <v>41</v>
      </c>
      <c r="F5" s="24"/>
      <c r="G5" s="130"/>
      <c r="H5" s="130"/>
      <c r="I5" s="130"/>
      <c r="J5" s="24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30"/>
      <c r="W5" s="137" t="s">
        <v>20</v>
      </c>
      <c r="X5" s="137"/>
      <c r="Y5" s="137"/>
      <c r="Z5" s="137"/>
      <c r="AA5" s="137"/>
      <c r="AB5" s="137"/>
      <c r="AC5" s="30"/>
    </row>
    <row r="6" spans="1:29" ht="6.9" customHeight="1" x14ac:dyDescent="0.3">
      <c r="A6" s="67"/>
      <c r="B6" s="67"/>
      <c r="C6" s="193"/>
      <c r="F6" s="24"/>
      <c r="G6" s="130"/>
      <c r="H6" s="130"/>
      <c r="I6" s="130"/>
      <c r="J6" s="24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30"/>
      <c r="W6" s="137"/>
      <c r="X6" s="137"/>
      <c r="Y6" s="137"/>
      <c r="Z6" s="137"/>
      <c r="AA6" s="137"/>
      <c r="AB6" s="137"/>
      <c r="AC6" s="30"/>
    </row>
    <row r="7" spans="1:29" ht="12.75" customHeight="1" x14ac:dyDescent="0.3">
      <c r="A7" s="67"/>
      <c r="B7" s="67"/>
      <c r="C7" s="193"/>
      <c r="F7" s="24"/>
      <c r="G7" s="130"/>
      <c r="H7" s="130"/>
      <c r="I7" s="130"/>
      <c r="J7" s="24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30"/>
      <c r="W7" s="137"/>
      <c r="X7" s="137"/>
      <c r="Y7" s="137"/>
      <c r="Z7" s="137"/>
      <c r="AA7" s="137"/>
      <c r="AB7" s="137"/>
      <c r="AC7" s="30"/>
    </row>
    <row r="8" spans="1:29" ht="8.4" customHeight="1" x14ac:dyDescent="0.3">
      <c r="A8" s="67"/>
      <c r="B8" s="67"/>
      <c r="C8" s="193"/>
      <c r="F8" s="24"/>
      <c r="G8" s="130"/>
      <c r="H8" s="130"/>
      <c r="I8" s="130"/>
      <c r="J8" s="24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30"/>
      <c r="W8" s="138" t="s">
        <v>26</v>
      </c>
      <c r="X8" s="138"/>
      <c r="Y8" s="139">
        <f>M28</f>
        <v>3906175</v>
      </c>
      <c r="Z8" s="140"/>
      <c r="AA8" s="140"/>
      <c r="AB8" s="141"/>
      <c r="AC8" s="30"/>
    </row>
    <row r="9" spans="1:29" ht="5.85" customHeight="1" x14ac:dyDescent="0.3">
      <c r="A9" s="67"/>
      <c r="B9" s="67"/>
      <c r="C9" s="193"/>
      <c r="F9" s="24"/>
      <c r="G9" s="130"/>
      <c r="H9" s="130"/>
      <c r="I9" s="130"/>
      <c r="J9" s="24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30"/>
      <c r="W9" s="138"/>
      <c r="X9" s="138"/>
      <c r="Y9" s="142"/>
      <c r="Z9" s="143"/>
      <c r="AA9" s="143"/>
      <c r="AB9" s="144"/>
      <c r="AC9" s="30"/>
    </row>
    <row r="10" spans="1:29" ht="7.5" customHeight="1" x14ac:dyDescent="0.3">
      <c r="A10" s="67"/>
      <c r="B10" s="67"/>
      <c r="C10" s="193"/>
      <c r="F10" s="17"/>
      <c r="G10" s="148">
        <v>32500000</v>
      </c>
      <c r="H10" s="149"/>
      <c r="I10" s="150"/>
      <c r="J10" s="24"/>
      <c r="K10" s="45"/>
      <c r="L10" s="45"/>
      <c r="M10" s="204">
        <v>0.6</v>
      </c>
      <c r="N10" s="205"/>
      <c r="O10" s="206"/>
      <c r="P10" s="45"/>
      <c r="Q10" s="45"/>
      <c r="R10" s="46"/>
      <c r="S10" s="212">
        <v>12</v>
      </c>
      <c r="T10" s="24"/>
      <c r="V10" s="30"/>
      <c r="W10" s="138"/>
      <c r="X10" s="138"/>
      <c r="Y10" s="145"/>
      <c r="Z10" s="146"/>
      <c r="AA10" s="146"/>
      <c r="AB10" s="147"/>
      <c r="AC10" s="30"/>
    </row>
    <row r="11" spans="1:29" ht="8.4" customHeight="1" x14ac:dyDescent="0.3">
      <c r="A11" s="67"/>
      <c r="B11" s="67"/>
      <c r="C11" s="193"/>
      <c r="F11" s="17"/>
      <c r="G11" s="151"/>
      <c r="H11" s="152"/>
      <c r="I11" s="153"/>
      <c r="J11" s="24"/>
      <c r="K11" s="24"/>
      <c r="L11" s="24"/>
      <c r="M11" s="207"/>
      <c r="N11" s="208"/>
      <c r="O11" s="209"/>
      <c r="P11" s="24"/>
      <c r="Q11" s="24"/>
      <c r="R11" s="24"/>
      <c r="S11" s="213"/>
      <c r="T11" s="24"/>
      <c r="V11" s="30"/>
      <c r="W11" s="138" t="s">
        <v>27</v>
      </c>
      <c r="X11" s="138"/>
      <c r="Y11" s="139">
        <f>Y8/S10</f>
        <v>325514.58333333331</v>
      </c>
      <c r="Z11" s="140"/>
      <c r="AA11" s="140"/>
      <c r="AB11" s="141"/>
      <c r="AC11" s="30"/>
    </row>
    <row r="12" spans="1:29" ht="9.15" customHeight="1" x14ac:dyDescent="0.3">
      <c r="A12" s="67"/>
      <c r="B12" s="67"/>
      <c r="C12" s="19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30"/>
      <c r="W12" s="138"/>
      <c r="X12" s="138"/>
      <c r="Y12" s="142"/>
      <c r="Z12" s="143"/>
      <c r="AA12" s="143"/>
      <c r="AB12" s="144"/>
      <c r="AC12" s="30"/>
    </row>
    <row r="13" spans="1:29" ht="7.5" customHeight="1" x14ac:dyDescent="0.3">
      <c r="A13" s="67"/>
      <c r="B13" s="67"/>
      <c r="C13" s="93"/>
      <c r="V13" s="30"/>
      <c r="W13" s="138"/>
      <c r="X13" s="138"/>
      <c r="Y13" s="145"/>
      <c r="Z13" s="146"/>
      <c r="AA13" s="146"/>
      <c r="AB13" s="147"/>
      <c r="AC13" s="30"/>
    </row>
    <row r="14" spans="1:29" ht="6.9" customHeight="1" x14ac:dyDescent="0.3">
      <c r="A14" s="67"/>
      <c r="B14" s="67"/>
      <c r="C14" s="93"/>
      <c r="F14" s="25"/>
      <c r="G14" s="179" t="s">
        <v>17</v>
      </c>
      <c r="H14" s="179"/>
      <c r="I14" s="179"/>
      <c r="J14" s="25"/>
      <c r="K14" s="25"/>
      <c r="L14" s="25"/>
      <c r="M14" s="131" t="s">
        <v>18</v>
      </c>
      <c r="N14" s="131"/>
      <c r="O14" s="131"/>
      <c r="P14" s="25"/>
      <c r="V14" s="30"/>
      <c r="W14" s="138" t="s">
        <v>22</v>
      </c>
      <c r="X14" s="138"/>
      <c r="Y14" s="139">
        <f>Y11/30</f>
        <v>10850.486111111111</v>
      </c>
      <c r="Z14" s="140"/>
      <c r="AA14" s="140"/>
      <c r="AB14" s="141"/>
      <c r="AC14" s="30"/>
    </row>
    <row r="15" spans="1:29" ht="8.4" customHeight="1" x14ac:dyDescent="0.3">
      <c r="A15" s="67"/>
      <c r="B15" s="67"/>
      <c r="C15" s="189" t="s">
        <v>42</v>
      </c>
      <c r="F15" s="25"/>
      <c r="G15" s="179"/>
      <c r="H15" s="179"/>
      <c r="I15" s="179"/>
      <c r="J15" s="25"/>
      <c r="K15" s="25"/>
      <c r="L15" s="25"/>
      <c r="M15" s="131"/>
      <c r="N15" s="131"/>
      <c r="O15" s="131"/>
      <c r="P15" s="25"/>
      <c r="V15" s="30"/>
      <c r="W15" s="138"/>
      <c r="X15" s="138"/>
      <c r="Y15" s="142"/>
      <c r="Z15" s="143"/>
      <c r="AA15" s="143"/>
      <c r="AB15" s="144"/>
      <c r="AC15" s="30"/>
    </row>
    <row r="16" spans="1:29" ht="8.4" customHeight="1" x14ac:dyDescent="0.3">
      <c r="A16" s="67"/>
      <c r="B16" s="67"/>
      <c r="C16" s="189"/>
      <c r="F16" s="25"/>
      <c r="G16" s="179"/>
      <c r="H16" s="179"/>
      <c r="I16" s="179"/>
      <c r="J16" s="25"/>
      <c r="K16" s="25"/>
      <c r="L16" s="25"/>
      <c r="M16" s="131"/>
      <c r="N16" s="131"/>
      <c r="O16" s="131"/>
      <c r="P16" s="25"/>
      <c r="V16" s="30"/>
      <c r="W16" s="138"/>
      <c r="X16" s="138"/>
      <c r="Y16" s="145"/>
      <c r="Z16" s="146"/>
      <c r="AA16" s="146"/>
      <c r="AB16" s="147"/>
      <c r="AC16" s="30"/>
    </row>
    <row r="17" spans="1:29" ht="7.5" customHeight="1" x14ac:dyDescent="0.3">
      <c r="A17" s="67"/>
      <c r="B17" s="67"/>
      <c r="C17" s="189"/>
      <c r="F17" s="25"/>
      <c r="G17" s="179"/>
      <c r="H17" s="179"/>
      <c r="I17" s="179"/>
      <c r="J17" s="25"/>
      <c r="K17" s="25"/>
      <c r="L17" s="25"/>
      <c r="M17" s="131"/>
      <c r="N17" s="131"/>
      <c r="O17" s="131"/>
      <c r="P17" s="25"/>
      <c r="V17" s="30"/>
      <c r="W17" s="31"/>
      <c r="X17" s="31"/>
      <c r="Y17" s="31"/>
      <c r="Z17" s="31"/>
      <c r="AA17" s="31"/>
      <c r="AB17" s="31"/>
      <c r="AC17" s="30"/>
    </row>
    <row r="18" spans="1:29" ht="7.5" customHeight="1" x14ac:dyDescent="0.3">
      <c r="A18" s="67"/>
      <c r="B18" s="67"/>
      <c r="C18" s="189"/>
      <c r="F18" s="25"/>
      <c r="G18" s="201"/>
      <c r="H18" s="201"/>
      <c r="I18" s="201"/>
      <c r="J18" s="25"/>
      <c r="K18" s="25"/>
      <c r="L18" s="25"/>
      <c r="M18" s="132"/>
      <c r="N18" s="132"/>
      <c r="O18" s="132"/>
      <c r="P18" s="25"/>
      <c r="V18" s="30"/>
      <c r="W18" s="137" t="s">
        <v>21</v>
      </c>
      <c r="X18" s="137"/>
      <c r="Y18" s="137"/>
      <c r="Z18" s="137"/>
      <c r="AA18" s="137"/>
      <c r="AB18" s="137"/>
      <c r="AC18" s="30"/>
    </row>
    <row r="19" spans="1:29" ht="12.15" customHeight="1" x14ac:dyDescent="0.3">
      <c r="A19" s="67"/>
      <c r="B19" s="67"/>
      <c r="C19" s="189"/>
      <c r="F19" s="25"/>
      <c r="G19" s="161">
        <f>VLOOKUP(S10,'Datos Matriz'!BL:BM,2,0)</f>
        <v>0.10100000000000001</v>
      </c>
      <c r="H19" s="162"/>
      <c r="I19" s="163"/>
      <c r="J19" s="25"/>
      <c r="K19" s="25"/>
      <c r="L19" s="25"/>
      <c r="M19" s="167">
        <f>G10*G19</f>
        <v>3282500</v>
      </c>
      <c r="N19" s="168"/>
      <c r="O19" s="169"/>
      <c r="P19" s="25"/>
      <c r="V19" s="30"/>
      <c r="W19" s="137"/>
      <c r="X19" s="137"/>
      <c r="Y19" s="137"/>
      <c r="Z19" s="137"/>
      <c r="AA19" s="137"/>
      <c r="AB19" s="137"/>
      <c r="AC19" s="30"/>
    </row>
    <row r="20" spans="1:29" ht="5.25" customHeight="1" x14ac:dyDescent="0.3">
      <c r="A20" s="67"/>
      <c r="B20" s="67"/>
      <c r="C20" s="189"/>
      <c r="F20" s="25"/>
      <c r="G20" s="164"/>
      <c r="H20" s="165"/>
      <c r="I20" s="166"/>
      <c r="J20" s="25"/>
      <c r="K20" s="25"/>
      <c r="L20" s="25"/>
      <c r="M20" s="170"/>
      <c r="N20" s="171"/>
      <c r="O20" s="172"/>
      <c r="P20" s="25"/>
      <c r="V20" s="30"/>
      <c r="W20" s="137"/>
      <c r="X20" s="137"/>
      <c r="Y20" s="137"/>
      <c r="Z20" s="137"/>
      <c r="AA20" s="137"/>
      <c r="AB20" s="137"/>
      <c r="AC20" s="30"/>
    </row>
    <row r="21" spans="1:29" ht="7.5" customHeight="1" x14ac:dyDescent="0.3">
      <c r="A21" s="67"/>
      <c r="B21" s="67"/>
      <c r="C21" s="18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V21" s="30"/>
      <c r="W21" s="180" t="s">
        <v>28</v>
      </c>
      <c r="X21" s="180"/>
      <c r="Y21" s="173">
        <f>W36</f>
        <v>2133625</v>
      </c>
      <c r="Z21" s="174"/>
      <c r="AA21" s="174"/>
      <c r="AB21" s="174"/>
      <c r="AC21" s="30"/>
    </row>
    <row r="22" spans="1:29" ht="7.5" customHeight="1" x14ac:dyDescent="0.3">
      <c r="A22" s="67"/>
      <c r="B22" s="67"/>
      <c r="C22" s="18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V22" s="30"/>
      <c r="W22" s="180"/>
      <c r="X22" s="180"/>
      <c r="Y22" s="174"/>
      <c r="Z22" s="174"/>
      <c r="AA22" s="174"/>
      <c r="AB22" s="174"/>
      <c r="AC22" s="30"/>
    </row>
    <row r="23" spans="1:29" ht="7.5" customHeight="1" x14ac:dyDescent="0.3">
      <c r="A23" s="67"/>
      <c r="B23" s="67"/>
      <c r="C23" s="189"/>
      <c r="F23" s="25"/>
      <c r="G23" s="179" t="s">
        <v>19</v>
      </c>
      <c r="H23" s="179"/>
      <c r="I23" s="179"/>
      <c r="J23" s="25"/>
      <c r="K23" s="25"/>
      <c r="L23" s="25"/>
      <c r="M23" s="131" t="s">
        <v>8</v>
      </c>
      <c r="N23" s="131"/>
      <c r="O23" s="131"/>
      <c r="P23" s="25"/>
      <c r="V23" s="30"/>
      <c r="W23" s="180"/>
      <c r="X23" s="180"/>
      <c r="Y23" s="174"/>
      <c r="Z23" s="174"/>
      <c r="AA23" s="174"/>
      <c r="AB23" s="174"/>
      <c r="AC23" s="30"/>
    </row>
    <row r="24" spans="1:29" ht="8.4" customHeight="1" x14ac:dyDescent="0.3">
      <c r="A24" s="67"/>
      <c r="B24" s="67"/>
      <c r="C24" s="189"/>
      <c r="F24" s="25"/>
      <c r="G24" s="179"/>
      <c r="H24" s="179"/>
      <c r="I24" s="179"/>
      <c r="J24" s="25"/>
      <c r="K24" s="25"/>
      <c r="L24" s="25"/>
      <c r="M24" s="131"/>
      <c r="N24" s="131"/>
      <c r="O24" s="131"/>
      <c r="P24" s="25"/>
      <c r="V24" s="30"/>
      <c r="W24" s="180" t="s">
        <v>27</v>
      </c>
      <c r="X24" s="180"/>
      <c r="Y24" s="173">
        <f>Y21/S10</f>
        <v>177802.08333333334</v>
      </c>
      <c r="Z24" s="174"/>
      <c r="AA24" s="174"/>
      <c r="AB24" s="174"/>
      <c r="AC24" s="30"/>
    </row>
    <row r="25" spans="1:29" ht="8.4" customHeight="1" x14ac:dyDescent="0.3">
      <c r="A25" s="67"/>
      <c r="B25" s="67"/>
      <c r="C25" s="189"/>
      <c r="F25" s="25"/>
      <c r="G25" s="179"/>
      <c r="H25" s="179"/>
      <c r="I25" s="179"/>
      <c r="J25" s="25"/>
      <c r="K25" s="25"/>
      <c r="L25" s="25"/>
      <c r="M25" s="131"/>
      <c r="N25" s="131"/>
      <c r="O25" s="131"/>
      <c r="P25" s="25"/>
      <c r="V25" s="30"/>
      <c r="W25" s="180"/>
      <c r="X25" s="180"/>
      <c r="Y25" s="174"/>
      <c r="Z25" s="174"/>
      <c r="AA25" s="174"/>
      <c r="AB25" s="174"/>
      <c r="AC25" s="30"/>
    </row>
    <row r="26" spans="1:29" ht="8.4" customHeight="1" x14ac:dyDescent="0.3">
      <c r="A26" s="67"/>
      <c r="B26" s="67"/>
      <c r="C26" s="189"/>
      <c r="F26" s="25"/>
      <c r="G26" s="179"/>
      <c r="H26" s="179"/>
      <c r="I26" s="179"/>
      <c r="J26" s="25"/>
      <c r="K26" s="25"/>
      <c r="L26" s="25"/>
      <c r="M26" s="131"/>
      <c r="N26" s="131"/>
      <c r="O26" s="131"/>
      <c r="P26" s="25"/>
      <c r="U26" s="18"/>
      <c r="V26" s="30"/>
      <c r="W26" s="180"/>
      <c r="X26" s="180"/>
      <c r="Y26" s="174"/>
      <c r="Z26" s="174"/>
      <c r="AA26" s="174"/>
      <c r="AB26" s="174"/>
      <c r="AC26" s="30"/>
    </row>
    <row r="27" spans="1:29" ht="6.9" customHeight="1" x14ac:dyDescent="0.3">
      <c r="A27" s="67"/>
      <c r="B27" s="67"/>
      <c r="C27" s="189"/>
      <c r="F27" s="25"/>
      <c r="G27" s="179"/>
      <c r="H27" s="179"/>
      <c r="I27" s="179"/>
      <c r="J27" s="25"/>
      <c r="K27" s="25"/>
      <c r="L27" s="25"/>
      <c r="M27" s="132"/>
      <c r="N27" s="132"/>
      <c r="O27" s="132"/>
      <c r="P27" s="25"/>
      <c r="V27" s="30"/>
      <c r="W27" s="180" t="s">
        <v>22</v>
      </c>
      <c r="X27" s="180"/>
      <c r="Y27" s="173">
        <f>Y24/30</f>
        <v>5926.7361111111113</v>
      </c>
      <c r="Z27" s="174"/>
      <c r="AA27" s="174"/>
      <c r="AB27" s="174"/>
      <c r="AC27" s="30"/>
    </row>
    <row r="28" spans="1:29" ht="7.5" customHeight="1" x14ac:dyDescent="0.3">
      <c r="A28" s="67"/>
      <c r="B28" s="67"/>
      <c r="C28" s="189"/>
      <c r="F28" s="25"/>
      <c r="G28" s="181">
        <f>M19*0.19</f>
        <v>623675</v>
      </c>
      <c r="H28" s="182"/>
      <c r="I28" s="183"/>
      <c r="J28" s="25"/>
      <c r="K28" s="25"/>
      <c r="L28" s="25"/>
      <c r="M28" s="181">
        <f>M19+G28</f>
        <v>3906175</v>
      </c>
      <c r="N28" s="182"/>
      <c r="O28" s="183"/>
      <c r="P28" s="25"/>
      <c r="V28" s="30"/>
      <c r="W28" s="180"/>
      <c r="X28" s="180"/>
      <c r="Y28" s="174"/>
      <c r="Z28" s="174"/>
      <c r="AA28" s="174"/>
      <c r="AB28" s="174"/>
      <c r="AC28" s="30"/>
    </row>
    <row r="29" spans="1:29" ht="9.15" customHeight="1" x14ac:dyDescent="0.3">
      <c r="A29" s="67"/>
      <c r="B29" s="67"/>
      <c r="C29" s="189"/>
      <c r="F29" s="25"/>
      <c r="G29" s="184"/>
      <c r="H29" s="185"/>
      <c r="I29" s="186"/>
      <c r="J29" s="25"/>
      <c r="K29" s="25"/>
      <c r="L29" s="25"/>
      <c r="M29" s="184"/>
      <c r="N29" s="185"/>
      <c r="O29" s="186"/>
      <c r="P29" s="25"/>
      <c r="V29" s="30"/>
      <c r="W29" s="180"/>
      <c r="X29" s="180"/>
      <c r="Y29" s="174"/>
      <c r="Z29" s="174"/>
      <c r="AA29" s="174"/>
      <c r="AB29" s="174"/>
      <c r="AC29" s="30"/>
    </row>
    <row r="30" spans="1:29" ht="6.9" customHeight="1" x14ac:dyDescent="0.3">
      <c r="A30" s="67"/>
      <c r="B30" s="67"/>
      <c r="C30" s="18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V30" s="30"/>
      <c r="W30" s="32"/>
      <c r="X30" s="32"/>
      <c r="Y30" s="32"/>
      <c r="Z30" s="32"/>
      <c r="AA30" s="32"/>
      <c r="AB30" s="33"/>
      <c r="AC30" s="30"/>
    </row>
    <row r="31" spans="1:29" ht="9.15" customHeight="1" x14ac:dyDescent="0.35">
      <c r="A31" s="67"/>
      <c r="B31" s="67"/>
      <c r="C31" s="94"/>
      <c r="W31" s="19"/>
      <c r="X31" s="19"/>
      <c r="Y31" s="19"/>
    </row>
    <row r="32" spans="1:29" ht="7.5" customHeight="1" x14ac:dyDescent="0.3">
      <c r="A32" s="67"/>
      <c r="B32" s="67"/>
      <c r="C32" s="189" t="s">
        <v>43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26"/>
    </row>
    <row r="33" spans="1:29" ht="18.600000000000001" customHeight="1" x14ac:dyDescent="0.35">
      <c r="A33" s="67"/>
      <c r="B33" s="67"/>
      <c r="C33" s="189"/>
      <c r="F33" s="26"/>
      <c r="G33" s="202" t="s">
        <v>14</v>
      </c>
      <c r="H33" s="202"/>
      <c r="I33" s="202"/>
      <c r="J33" s="34"/>
      <c r="K33" s="34"/>
      <c r="L33" s="34"/>
      <c r="M33" s="202" t="s">
        <v>15</v>
      </c>
      <c r="N33" s="202"/>
      <c r="O33" s="202"/>
      <c r="P33" s="34"/>
      <c r="Q33" s="34"/>
      <c r="R33" s="34"/>
      <c r="S33" s="197" t="s">
        <v>16</v>
      </c>
      <c r="T33" s="27"/>
      <c r="V33" s="26"/>
      <c r="W33" s="191"/>
      <c r="X33" s="191"/>
      <c r="Y33" s="187"/>
      <c r="Z33" s="187"/>
      <c r="AA33" s="187"/>
      <c r="AB33" s="187"/>
      <c r="AC33" s="26"/>
    </row>
    <row r="34" spans="1:29" ht="6.9" customHeight="1" x14ac:dyDescent="0.3">
      <c r="A34" s="67"/>
      <c r="B34" s="67"/>
      <c r="C34" s="189"/>
      <c r="F34" s="2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97"/>
      <c r="T34" s="27"/>
      <c r="V34" s="26"/>
      <c r="W34" s="191"/>
      <c r="X34" s="191"/>
      <c r="Y34" s="187"/>
      <c r="Z34" s="187"/>
      <c r="AA34" s="187"/>
      <c r="AB34" s="187"/>
      <c r="AC34" s="26"/>
    </row>
    <row r="35" spans="1:29" ht="12.15" customHeight="1" x14ac:dyDescent="0.3">
      <c r="A35" s="67"/>
      <c r="B35" s="67"/>
      <c r="C35" s="189"/>
      <c r="F35" s="26"/>
      <c r="G35" s="35" t="s">
        <v>12</v>
      </c>
      <c r="H35" s="35"/>
      <c r="I35" s="34"/>
      <c r="J35" s="34"/>
      <c r="K35" s="34"/>
      <c r="L35" s="34"/>
      <c r="M35" s="35" t="s">
        <v>7</v>
      </c>
      <c r="N35" s="35"/>
      <c r="O35" s="34"/>
      <c r="P35" s="34"/>
      <c r="Q35" s="34"/>
      <c r="R35" s="34"/>
      <c r="S35" s="198"/>
      <c r="T35" s="26"/>
      <c r="V35" s="26"/>
      <c r="W35" s="192"/>
      <c r="X35" s="192"/>
      <c r="Y35" s="187"/>
      <c r="Z35" s="187"/>
      <c r="AA35" s="187"/>
      <c r="AB35" s="188"/>
      <c r="AC35" s="26"/>
    </row>
    <row r="36" spans="1:29" ht="15.9" customHeight="1" x14ac:dyDescent="0.3">
      <c r="A36" s="67"/>
      <c r="B36" s="67"/>
      <c r="C36" s="189"/>
      <c r="F36" s="26"/>
      <c r="G36" s="36">
        <v>0.35</v>
      </c>
      <c r="H36" s="214">
        <f>M19*G36</f>
        <v>1148875</v>
      </c>
      <c r="I36" s="215"/>
      <c r="J36" s="26"/>
      <c r="K36" s="26"/>
      <c r="L36" s="26"/>
      <c r="M36" s="37">
        <v>1</v>
      </c>
      <c r="N36" s="214">
        <f>G28</f>
        <v>623675</v>
      </c>
      <c r="O36" s="215"/>
      <c r="P36" s="26"/>
      <c r="Q36" s="26"/>
      <c r="R36" s="26"/>
      <c r="S36" s="42">
        <f>H36+N36</f>
        <v>1772550</v>
      </c>
      <c r="T36" s="26"/>
      <c r="V36" s="26"/>
      <c r="W36" s="199">
        <f>M28-S36</f>
        <v>2133625</v>
      </c>
      <c r="X36" s="200"/>
      <c r="Y36" s="76"/>
      <c r="Z36" s="96">
        <f>W36/M28</f>
        <v>0.54621848739495793</v>
      </c>
      <c r="AA36" s="29"/>
      <c r="AB36" s="96">
        <f>S36/M28</f>
        <v>0.45378151260504201</v>
      </c>
      <c r="AC36" s="26"/>
    </row>
    <row r="37" spans="1:29" ht="5.85" customHeight="1" x14ac:dyDescent="0.3">
      <c r="A37" s="67"/>
      <c r="B37" s="79"/>
      <c r="C37" s="18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V37" s="26"/>
      <c r="W37" s="80"/>
      <c r="X37" s="80"/>
      <c r="Y37" s="80"/>
      <c r="Z37" s="81"/>
      <c r="AA37" s="97"/>
      <c r="AB37" s="81"/>
      <c r="AC37" s="26"/>
    </row>
    <row r="38" spans="1:29" ht="10.5" customHeight="1" x14ac:dyDescent="0.3">
      <c r="A38" s="67"/>
      <c r="B38" s="67"/>
      <c r="C38" s="94"/>
      <c r="W38" s="22"/>
      <c r="X38" s="22"/>
      <c r="Y38" s="22"/>
      <c r="Z38" s="21"/>
      <c r="AA38" s="21"/>
      <c r="AB38" s="21"/>
    </row>
    <row r="39" spans="1:29" ht="6.9" customHeight="1" x14ac:dyDescent="0.3">
      <c r="A39" s="67"/>
      <c r="B39" s="67"/>
      <c r="C39" s="189" t="s">
        <v>29</v>
      </c>
      <c r="F39" s="28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28"/>
      <c r="W39" s="1"/>
      <c r="X39" s="1"/>
      <c r="Y39" s="1"/>
      <c r="Z39" s="21"/>
      <c r="AA39" s="21"/>
      <c r="AB39" s="21"/>
    </row>
    <row r="40" spans="1:29" ht="19.5" customHeight="1" x14ac:dyDescent="0.3">
      <c r="A40" s="67"/>
      <c r="B40" s="67"/>
      <c r="C40" s="189"/>
      <c r="F40" s="28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28"/>
      <c r="W40" s="20"/>
      <c r="X40" s="20"/>
      <c r="Y40" s="20"/>
    </row>
    <row r="41" spans="1:29" ht="12.15" customHeight="1" x14ac:dyDescent="0.3">
      <c r="A41" s="67"/>
      <c r="B41" s="67"/>
      <c r="C41" s="189"/>
      <c r="F41" s="28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4"/>
      <c r="T41" s="28"/>
      <c r="W41" s="20"/>
      <c r="X41" s="20"/>
      <c r="Y41" s="20"/>
    </row>
    <row r="42" spans="1:29" ht="17.399999999999999" customHeight="1" x14ac:dyDescent="0.3">
      <c r="A42" s="67"/>
      <c r="B42" s="67"/>
      <c r="C42" s="189"/>
      <c r="F42" s="28"/>
      <c r="G42" s="175">
        <f>G19</f>
        <v>0.10100000000000001</v>
      </c>
      <c r="H42" s="176"/>
      <c r="I42" s="98" t="s">
        <v>38</v>
      </c>
      <c r="J42" s="85"/>
      <c r="K42" s="85"/>
      <c r="L42" s="85"/>
      <c r="M42" s="133">
        <f>(M28/G10)*Z36</f>
        <v>6.565E-2</v>
      </c>
      <c r="N42" s="134"/>
      <c r="O42" s="135"/>
      <c r="P42" s="85"/>
      <c r="Q42" s="85"/>
      <c r="R42" s="85"/>
      <c r="S42" s="99">
        <f>(M28/G10)-M42</f>
        <v>5.4540000000000005E-2</v>
      </c>
      <c r="T42" s="28"/>
    </row>
    <row r="43" spans="1:29" ht="6.9" customHeight="1" x14ac:dyDescent="0.3">
      <c r="A43" s="67"/>
      <c r="B43" s="67"/>
      <c r="C43" s="189"/>
      <c r="F43" s="28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28"/>
    </row>
    <row r="44" spans="1:29" ht="21.9" customHeight="1" x14ac:dyDescent="0.3">
      <c r="C44" s="40"/>
    </row>
    <row r="45" spans="1:29" ht="14.4" x14ac:dyDescent="0.3"/>
  </sheetData>
  <sheetProtection algorithmName="SHA-512" hashValue="yHivWCzwNtioIc4jPT9PHYaakbAIMS+TCLZlFGbrSaoJEfrDpf6rfIk4tCdTYs8qb21pIXNPj1SvZ3iYnMEV8A==" saltValue="5p0MHcfovHurN/IYVlt7Xw==" spinCount="100000" sheet="1" objects="1" scenarios="1"/>
  <dataConsolidate/>
  <mergeCells count="48">
    <mergeCell ref="C39:C43"/>
    <mergeCell ref="K39:Q41"/>
    <mergeCell ref="S39:S41"/>
    <mergeCell ref="G40:I41"/>
    <mergeCell ref="G42:H42"/>
    <mergeCell ref="M42:O42"/>
    <mergeCell ref="M43:O43"/>
    <mergeCell ref="G19:I20"/>
    <mergeCell ref="M19:O20"/>
    <mergeCell ref="W21:X23"/>
    <mergeCell ref="Y21:AB23"/>
    <mergeCell ref="G23:I27"/>
    <mergeCell ref="M23:O27"/>
    <mergeCell ref="W24:X26"/>
    <mergeCell ref="Y24:AB26"/>
    <mergeCell ref="W27:X29"/>
    <mergeCell ref="Y27:AB29"/>
    <mergeCell ref="G28:I29"/>
    <mergeCell ref="M28:O29"/>
    <mergeCell ref="G14:I18"/>
    <mergeCell ref="M14:O18"/>
    <mergeCell ref="W14:X16"/>
    <mergeCell ref="Y14:AB16"/>
    <mergeCell ref="C32:C37"/>
    <mergeCell ref="W32:X35"/>
    <mergeCell ref="Y32:AA35"/>
    <mergeCell ref="AB32:AB35"/>
    <mergeCell ref="G33:I33"/>
    <mergeCell ref="M33:O33"/>
    <mergeCell ref="S33:S35"/>
    <mergeCell ref="H36:I36"/>
    <mergeCell ref="N36:O36"/>
    <mergeCell ref="W36:X36"/>
    <mergeCell ref="C15:C30"/>
    <mergeCell ref="W18:AB20"/>
    <mergeCell ref="G2:S2"/>
    <mergeCell ref="G4:I9"/>
    <mergeCell ref="K4:Q9"/>
    <mergeCell ref="R4:T9"/>
    <mergeCell ref="C5:C12"/>
    <mergeCell ref="S10:S11"/>
    <mergeCell ref="W5:AB7"/>
    <mergeCell ref="W8:X10"/>
    <mergeCell ref="Y8:AB10"/>
    <mergeCell ref="G10:I11"/>
    <mergeCell ref="M10:O11"/>
    <mergeCell ref="W11:X13"/>
    <mergeCell ref="Y11:AB13"/>
  </mergeCells>
  <dataValidations count="1">
    <dataValidation type="whole" operator="lessThanOrEqual" allowBlank="1" showInputMessage="1" showErrorMessage="1" errorTitle="Monto máximo = $32.500.000" error="El monto ingresado supera el monto máximo permitido para microcrédito" sqref="G10:I11" xr:uid="{E8519CCC-F9E7-4C6F-A363-FBC49D2F6E29}">
      <formula1>32500000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6D3C127-2459-4542-AC01-CD2EF3D6BCB3}">
          <x14:formula1>
            <xm:f>'Datos Matriz'!$BM$2</xm:f>
          </x14:formula1>
          <xm:sqref>M10:O11</xm:sqref>
        </x14:dataValidation>
        <x14:dataValidation type="list" allowBlank="1" showInputMessage="1" showErrorMessage="1" xr:uid="{575E11D4-5A0C-40B2-AA49-958C995F1A53}">
          <x14:formula1>
            <xm:f>'Datos Matriz'!$BL$4:$BL$52</xm:f>
          </x14:formula1>
          <xm:sqref>S10:S11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FCC005"/>
  </sheetPr>
  <dimension ref="A1:AE18"/>
  <sheetViews>
    <sheetView showGridLines="0" zoomScale="90" zoomScaleNormal="90" workbookViewId="0"/>
  </sheetViews>
  <sheetFormatPr baseColWidth="10" defaultColWidth="0" defaultRowHeight="14.85" customHeight="1" zeroHeight="1" x14ac:dyDescent="0.3"/>
  <cols>
    <col min="1" max="1" width="26.44140625" customWidth="1"/>
    <col min="2" max="2" width="13.88671875" customWidth="1"/>
    <col min="3" max="3" width="28.109375" customWidth="1"/>
    <col min="4" max="4" width="3.109375" customWidth="1"/>
    <col min="5" max="5" width="4.5546875" customWidth="1"/>
    <col min="6" max="6" width="1.44140625" customWidth="1"/>
    <col min="7" max="7" width="16.44140625" customWidth="1"/>
    <col min="8" max="8" width="14.44140625" customWidth="1"/>
    <col min="9" max="9" width="1.109375" customWidth="1"/>
    <col min="10" max="10" width="1" customWidth="1"/>
    <col min="11" max="11" width="1.44140625" customWidth="1"/>
    <col min="12" max="12" width="8" customWidth="1"/>
    <col min="13" max="13" width="12.88671875" customWidth="1"/>
    <col min="14" max="14" width="7" customWidth="1"/>
    <col min="15" max="15" width="1.109375" customWidth="1"/>
    <col min="16" max="16" width="1" customWidth="1"/>
    <col min="17" max="17" width="1.44140625" customWidth="1"/>
    <col min="18" max="18" width="3.88671875" customWidth="1"/>
    <col min="19" max="19" width="11.109375" customWidth="1"/>
    <col min="20" max="20" width="8" customWidth="1"/>
    <col min="21" max="21" width="17.109375" customWidth="1"/>
    <col min="22" max="22" width="23.5546875" customWidth="1"/>
    <col min="23" max="31" width="0" hidden="1" customWidth="1"/>
    <col min="32" max="16384" width="11.44140625" hidden="1"/>
  </cols>
  <sheetData>
    <row r="1" spans="1:22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ht="24.9" customHeight="1" x14ac:dyDescent="0.3">
      <c r="A2" s="38"/>
      <c r="B2" s="38"/>
      <c r="C2" s="38"/>
      <c r="D2" s="38"/>
      <c r="E2" s="38"/>
      <c r="F2" s="38"/>
      <c r="G2" s="190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38"/>
      <c r="T2" s="38"/>
      <c r="U2" s="38"/>
    </row>
    <row r="3" spans="1:22" ht="21.9" customHeight="1" x14ac:dyDescent="0.3"/>
    <row r="4" spans="1:22" ht="18.600000000000001" customHeight="1" x14ac:dyDescent="0.3">
      <c r="A4" s="40"/>
      <c r="B4" s="40"/>
      <c r="C4" s="40"/>
    </row>
    <row r="5" spans="1:22" ht="7.5" customHeight="1" x14ac:dyDescent="0.3">
      <c r="A5" s="216"/>
      <c r="B5" s="92"/>
      <c r="C5" s="189" t="s">
        <v>41</v>
      </c>
      <c r="F5" s="24"/>
      <c r="G5" s="160" t="s">
        <v>31</v>
      </c>
      <c r="H5" s="130"/>
      <c r="I5" s="24"/>
      <c r="J5" s="24"/>
      <c r="K5" s="160" t="s">
        <v>36</v>
      </c>
      <c r="L5" s="160"/>
      <c r="M5" s="160"/>
      <c r="N5" s="160"/>
      <c r="O5" s="160"/>
      <c r="P5" s="24"/>
      <c r="Q5" s="160" t="s">
        <v>47</v>
      </c>
      <c r="R5" s="160"/>
      <c r="S5" s="160"/>
      <c r="T5" s="160"/>
    </row>
    <row r="6" spans="1:22" ht="18.600000000000001" customHeight="1" x14ac:dyDescent="0.3">
      <c r="A6" s="216"/>
      <c r="B6" s="92"/>
      <c r="C6" s="189"/>
      <c r="F6" s="24"/>
      <c r="G6" s="130"/>
      <c r="H6" s="130"/>
      <c r="I6" s="47"/>
      <c r="J6" s="47"/>
      <c r="K6" s="160"/>
      <c r="L6" s="160"/>
      <c r="M6" s="160"/>
      <c r="N6" s="160"/>
      <c r="O6" s="160"/>
      <c r="P6" s="47"/>
      <c r="Q6" s="160"/>
      <c r="R6" s="160"/>
      <c r="S6" s="160"/>
      <c r="T6" s="160"/>
    </row>
    <row r="7" spans="1:22" ht="20.25" customHeight="1" x14ac:dyDescent="0.3">
      <c r="A7" s="216"/>
      <c r="B7" s="92"/>
      <c r="C7" s="189"/>
      <c r="F7" s="24"/>
      <c r="G7" s="130"/>
      <c r="H7" s="130"/>
      <c r="I7" s="47"/>
      <c r="J7" s="47"/>
      <c r="K7" s="160"/>
      <c r="L7" s="160"/>
      <c r="M7" s="160"/>
      <c r="N7" s="160"/>
      <c r="O7" s="160"/>
      <c r="P7" s="47"/>
      <c r="Q7" s="160"/>
      <c r="R7" s="160"/>
      <c r="S7" s="160"/>
      <c r="T7" s="160"/>
    </row>
    <row r="8" spans="1:22" ht="12.15" customHeight="1" x14ac:dyDescent="0.3">
      <c r="A8" s="216"/>
      <c r="B8" s="92"/>
      <c r="C8" s="189"/>
      <c r="F8" s="24"/>
      <c r="G8" s="221"/>
      <c r="H8" s="221"/>
      <c r="I8" s="47"/>
      <c r="J8" s="47"/>
      <c r="K8" s="160"/>
      <c r="L8" s="160"/>
      <c r="M8" s="160"/>
      <c r="N8" s="160"/>
      <c r="O8" s="160"/>
      <c r="P8" s="47"/>
      <c r="Q8" s="160"/>
      <c r="R8" s="160"/>
      <c r="S8" s="160"/>
      <c r="T8" s="160"/>
    </row>
    <row r="9" spans="1:22" ht="15.9" customHeight="1" x14ac:dyDescent="0.3">
      <c r="A9" s="216"/>
      <c r="B9" s="92"/>
      <c r="C9" s="189"/>
      <c r="F9" s="24"/>
      <c r="G9" s="219">
        <v>100000</v>
      </c>
      <c r="H9" s="220"/>
      <c r="I9" s="24"/>
      <c r="J9" s="24"/>
      <c r="K9" s="24"/>
      <c r="L9" s="24"/>
      <c r="M9" s="60">
        <v>24</v>
      </c>
      <c r="N9" s="24"/>
      <c r="O9" s="24"/>
      <c r="P9" s="24"/>
      <c r="Q9" s="24"/>
      <c r="R9" s="24"/>
      <c r="S9" s="60">
        <v>15</v>
      </c>
      <c r="T9" s="24"/>
      <c r="V9" s="1"/>
    </row>
    <row r="10" spans="1:22" ht="5.85" customHeight="1" x14ac:dyDescent="0.3">
      <c r="A10" s="216"/>
      <c r="B10" s="92"/>
      <c r="C10" s="18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2" ht="10.5" customHeight="1" x14ac:dyDescent="0.3">
      <c r="A11" s="40"/>
      <c r="B11" s="40"/>
      <c r="C11" s="95"/>
    </row>
    <row r="12" spans="1:22" ht="6.9" customHeight="1" x14ac:dyDescent="0.3">
      <c r="A12" s="216"/>
      <c r="B12" s="92"/>
      <c r="C12" s="189" t="s">
        <v>32</v>
      </c>
      <c r="F12" s="25"/>
      <c r="G12" s="131" t="s">
        <v>30</v>
      </c>
      <c r="H12" s="131"/>
      <c r="I12" s="43"/>
      <c r="J12" s="43"/>
    </row>
    <row r="13" spans="1:22" ht="19.5" customHeight="1" x14ac:dyDescent="0.3">
      <c r="A13" s="216"/>
      <c r="B13" s="92"/>
      <c r="C13" s="189"/>
      <c r="F13" s="25"/>
      <c r="G13" s="131"/>
      <c r="H13" s="131"/>
      <c r="I13" s="43"/>
      <c r="J13" s="43"/>
    </row>
    <row r="14" spans="1:22" ht="12.15" customHeight="1" x14ac:dyDescent="0.3">
      <c r="A14" s="216"/>
      <c r="B14" s="92"/>
      <c r="C14" s="189"/>
      <c r="F14" s="25"/>
      <c r="G14" s="132"/>
      <c r="H14" s="132"/>
      <c r="I14" s="43"/>
      <c r="J14" s="43"/>
      <c r="T14" s="44"/>
    </row>
    <row r="15" spans="1:22" ht="17.399999999999999" customHeight="1" x14ac:dyDescent="0.3">
      <c r="A15" s="216"/>
      <c r="B15" s="92"/>
      <c r="C15" s="189"/>
      <c r="F15" s="25"/>
      <c r="G15" s="217">
        <f>(G9*S9*80%)/M9</f>
        <v>50000</v>
      </c>
      <c r="H15" s="218"/>
      <c r="I15" s="25" t="e">
        <f>#REF!*(1-#REF!)</f>
        <v>#REF!</v>
      </c>
      <c r="J15" s="25"/>
    </row>
    <row r="16" spans="1:22" ht="6.9" customHeight="1" x14ac:dyDescent="0.3">
      <c r="A16" s="216"/>
      <c r="B16" s="92"/>
      <c r="C16" s="189"/>
      <c r="F16" s="25"/>
      <c r="G16" s="25"/>
      <c r="H16" s="25"/>
      <c r="I16" s="25"/>
      <c r="J16" s="25"/>
    </row>
    <row r="17" spans="1:3" ht="21.9" customHeight="1" x14ac:dyDescent="0.3">
      <c r="A17" s="40"/>
      <c r="B17" s="40"/>
      <c r="C17" s="40"/>
    </row>
    <row r="18" spans="1:3" ht="14.4" x14ac:dyDescent="0.3"/>
  </sheetData>
  <sheetProtection algorithmName="SHA-512" hashValue="gQpiK7Qdt8lTXD9zZr6NdoA1niXzquqRD/WepsGrMSCuSDqyrB/4yJS2QVmxFgTS3yKVcmfAgkJPyLOI7kepgw==" saltValue="DgqsOpyuDfHEPtMIDtMLBw==" spinCount="100000" sheet="1" objects="1" scenarios="1"/>
  <dataConsolidate/>
  <mergeCells count="11">
    <mergeCell ref="G2:R2"/>
    <mergeCell ref="C5:C10"/>
    <mergeCell ref="C12:C16"/>
    <mergeCell ref="K5:O8"/>
    <mergeCell ref="G12:H14"/>
    <mergeCell ref="Q5:T8"/>
    <mergeCell ref="A12:A16"/>
    <mergeCell ref="G15:H15"/>
    <mergeCell ref="G9:H9"/>
    <mergeCell ref="A5:A10"/>
    <mergeCell ref="G5:H8"/>
  </mergeCells>
  <dataValidations count="1">
    <dataValidation type="whole" operator="lessThanOrEqual" allowBlank="1" showInputMessage="1" showErrorMessage="1" errorTitle="Número no corresponde" error="Número no corresponde al tipo de comisión de la entidad. Debe ser menor o igual a 120" sqref="S9" xr:uid="{00000000-0002-0000-0700-000000000000}">
      <formula1>120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olo valores de la lista" error="Este campo solo admite valores de la lista desplegable" xr:uid="{00000000-0002-0000-0700-000001000000}">
          <x14:formula1>
            <xm:f>'Datos Matriz'!$AV$4:$AV$123</xm:f>
          </x14:formula1>
          <xm:sqref>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CC005"/>
  </sheetPr>
  <dimension ref="A1:AA59"/>
  <sheetViews>
    <sheetView showGridLines="0" zoomScale="90" zoomScaleNormal="90" workbookViewId="0">
      <selection activeCell="D28" sqref="D28"/>
    </sheetView>
  </sheetViews>
  <sheetFormatPr baseColWidth="10" defaultColWidth="0" defaultRowHeight="0" customHeight="1" zeroHeight="1" x14ac:dyDescent="0.3"/>
  <cols>
    <col min="1" max="1" width="11.88671875" customWidth="1"/>
    <col min="2" max="2" width="9.109375" customWidth="1"/>
    <col min="3" max="3" width="13.5546875" customWidth="1"/>
    <col min="4" max="4" width="27.44140625" customWidth="1"/>
    <col min="5" max="5" width="21.5546875" customWidth="1"/>
    <col min="6" max="27" width="0" hidden="1" customWidth="1"/>
    <col min="28" max="16384" width="11.44140625" hidden="1"/>
  </cols>
  <sheetData>
    <row r="1" spans="1:4" ht="6.9" customHeight="1" x14ac:dyDescent="0.3">
      <c r="A1" s="41"/>
      <c r="B1" s="41"/>
      <c r="C1" s="41"/>
      <c r="D1" s="41"/>
    </row>
    <row r="2" spans="1:4" ht="24.9" customHeight="1" x14ac:dyDescent="0.3">
      <c r="A2" s="125"/>
      <c r="B2" s="125"/>
      <c r="C2" s="125"/>
      <c r="D2" s="125"/>
    </row>
    <row r="3" spans="1:4" ht="21.9" customHeight="1" x14ac:dyDescent="0.3"/>
    <row r="4" spans="1:4" ht="14.85" customHeight="1" x14ac:dyDescent="0.3"/>
    <row r="5" spans="1:4" ht="18" customHeight="1" x14ac:dyDescent="0.35">
      <c r="B5" s="124" t="s">
        <v>35</v>
      </c>
      <c r="C5" s="124"/>
      <c r="D5" s="124"/>
    </row>
    <row r="6" spans="1:4" ht="4.6500000000000004" customHeight="1" x14ac:dyDescent="0.3"/>
    <row r="7" spans="1:4" ht="21.9" customHeight="1" x14ac:dyDescent="0.3"/>
    <row r="8" spans="1:4" ht="14.85" customHeight="1" x14ac:dyDescent="0.3"/>
    <row r="9" spans="1:4" ht="14.85" customHeight="1" x14ac:dyDescent="0.3"/>
    <row r="10" spans="1:4" ht="14.85" customHeight="1" x14ac:dyDescent="0.3"/>
    <row r="11" spans="1:4" ht="14.85" customHeight="1" x14ac:dyDescent="0.3"/>
    <row r="12" spans="1:4" ht="14.85" customHeight="1" x14ac:dyDescent="0.3"/>
    <row r="13" spans="1:4" ht="14.85" customHeight="1" x14ac:dyDescent="0.3"/>
    <row r="14" spans="1:4" ht="14.85" customHeight="1" x14ac:dyDescent="0.3"/>
    <row r="15" spans="1:4" ht="14.85" customHeight="1" x14ac:dyDescent="0.3"/>
    <row r="16" spans="1:4" ht="14.85" customHeight="1" x14ac:dyDescent="0.3"/>
    <row r="17" ht="14.85" customHeight="1" x14ac:dyDescent="0.3"/>
    <row r="18" ht="14.85" customHeight="1" x14ac:dyDescent="0.3"/>
    <row r="19" ht="14.85" customHeight="1" x14ac:dyDescent="0.3"/>
    <row r="20" ht="14.85" customHeight="1" x14ac:dyDescent="0.3"/>
    <row r="21" ht="14.85" customHeight="1" x14ac:dyDescent="0.3"/>
    <row r="22" ht="14.85" customHeight="1" x14ac:dyDescent="0.3"/>
    <row r="23" ht="14.85" customHeight="1" x14ac:dyDescent="0.3"/>
    <row r="24" ht="14.85" customHeight="1" x14ac:dyDescent="0.3"/>
    <row r="25" ht="14.85" customHeight="1" x14ac:dyDescent="0.3"/>
    <row r="26" ht="14.85" customHeight="1" x14ac:dyDescent="0.3"/>
    <row r="27" ht="14.85" customHeight="1" x14ac:dyDescent="0.3"/>
    <row r="28" ht="14.85" customHeight="1" x14ac:dyDescent="0.3"/>
    <row r="29" ht="14.85" customHeight="1" x14ac:dyDescent="0.3"/>
    <row r="30" ht="14.85" customHeight="1" x14ac:dyDescent="0.3"/>
    <row r="31" ht="14.85" customHeight="1" x14ac:dyDescent="0.3"/>
    <row r="32" ht="14.85" customHeight="1" x14ac:dyDescent="0.3"/>
    <row r="33" ht="14.85" customHeight="1" x14ac:dyDescent="0.3"/>
    <row r="34" ht="14.85" customHeight="1" x14ac:dyDescent="0.3"/>
    <row r="35" ht="14.85" hidden="1" customHeight="1" x14ac:dyDescent="0.3"/>
    <row r="36" ht="14.85" hidden="1" customHeight="1" x14ac:dyDescent="0.3"/>
    <row r="37" ht="14.85" hidden="1" customHeight="1" x14ac:dyDescent="0.3"/>
    <row r="38" ht="14.85" hidden="1" customHeight="1" x14ac:dyDescent="0.3"/>
    <row r="39" ht="14.85" hidden="1" customHeight="1" x14ac:dyDescent="0.3"/>
    <row r="40" ht="14.85" hidden="1" customHeight="1" x14ac:dyDescent="0.3"/>
    <row r="41" ht="14.85" hidden="1" customHeight="1" x14ac:dyDescent="0.3"/>
    <row r="42" ht="14.85" hidden="1" customHeight="1" x14ac:dyDescent="0.3"/>
    <row r="43" ht="14.85" hidden="1" customHeight="1" x14ac:dyDescent="0.3"/>
    <row r="44" ht="14.85" hidden="1" customHeight="1" x14ac:dyDescent="0.3"/>
    <row r="45" ht="14.85" hidden="1" customHeight="1" x14ac:dyDescent="0.3"/>
    <row r="46" ht="14.85" hidden="1" customHeight="1" x14ac:dyDescent="0.3"/>
    <row r="47" ht="14.85" hidden="1" customHeight="1" x14ac:dyDescent="0.3"/>
    <row r="48" ht="14.85" hidden="1" customHeight="1" x14ac:dyDescent="0.3"/>
    <row r="49" ht="14.85" hidden="1" customHeight="1" x14ac:dyDescent="0.3"/>
    <row r="50" ht="14.85" hidden="1" customHeight="1" x14ac:dyDescent="0.3"/>
    <row r="51" ht="14.85" hidden="1" customHeight="1" x14ac:dyDescent="0.3"/>
    <row r="52" ht="14.85" hidden="1" customHeight="1" x14ac:dyDescent="0.3"/>
    <row r="53" ht="14.85" hidden="1" customHeight="1" x14ac:dyDescent="0.3"/>
    <row r="54" ht="14.85" hidden="1" customHeight="1" x14ac:dyDescent="0.3"/>
    <row r="55" ht="14.85" hidden="1" customHeight="1" x14ac:dyDescent="0.3"/>
    <row r="56" ht="14.85" hidden="1" customHeight="1" x14ac:dyDescent="0.3"/>
    <row r="57" ht="14.85" hidden="1" customHeight="1" x14ac:dyDescent="0.3"/>
    <row r="58" ht="14.85" hidden="1" customHeight="1" x14ac:dyDescent="0.3"/>
    <row r="59" ht="14.85" hidden="1" customHeight="1" x14ac:dyDescent="0.3"/>
  </sheetData>
  <sheetProtection algorithmName="SHA-512" hashValue="gLAEAigiTD/V+jADpkwPqdshVOjG0t9tWw9Lb8Z2zAMfOxQY4pLXj9OjvL7JfBugT70E+UAkIDkmkHnrxx2yhw==" saltValue="DwSCCNCdtO9J3sJN/TJpyw==" spinCount="100000" sheet="1" objects="1" scenarios="1"/>
  <dataConsolidate/>
  <mergeCells count="2">
    <mergeCell ref="B5:D5"/>
    <mergeCell ref="A2:D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</sheetPr>
  <dimension ref="A1:AD45"/>
  <sheetViews>
    <sheetView showGridLines="0" topLeftCell="A13" zoomScale="90" zoomScaleNormal="90" workbookViewId="0">
      <selection activeCell="Z46" sqref="Z46"/>
    </sheetView>
  </sheetViews>
  <sheetFormatPr baseColWidth="10" defaultColWidth="0" defaultRowHeight="14.4" zeroHeight="1" x14ac:dyDescent="0.3"/>
  <cols>
    <col min="1" max="1" width="9.44140625" style="67" customWidth="1"/>
    <col min="2" max="2" width="21" style="67" customWidth="1"/>
    <col min="3" max="3" width="28.109375" style="67" customWidth="1"/>
    <col min="4" max="4" width="3.109375" style="67" customWidth="1"/>
    <col min="5" max="5" width="4.5546875" style="67" customWidth="1"/>
    <col min="6" max="6" width="0.5546875" style="67" customWidth="1"/>
    <col min="7" max="7" width="7.5546875" style="67" customWidth="1"/>
    <col min="8" max="8" width="8.88671875" style="67" customWidth="1"/>
    <col min="9" max="9" width="6.44140625" style="67" customWidth="1"/>
    <col min="10" max="10" width="1.44140625" style="67" customWidth="1"/>
    <col min="11" max="11" width="1" style="67" customWidth="1"/>
    <col min="12" max="12" width="1.44140625" style="67" customWidth="1"/>
    <col min="13" max="13" width="7.5546875" style="67" customWidth="1"/>
    <col min="14" max="14" width="9.44140625" style="67" customWidth="1"/>
    <col min="15" max="15" width="6" style="67" customWidth="1"/>
    <col min="16" max="16" width="1.109375" style="67" customWidth="1"/>
    <col min="17" max="17" width="1" style="67" customWidth="1"/>
    <col min="18" max="18" width="1.44140625" style="67" customWidth="1"/>
    <col min="19" max="19" width="23.5546875" style="67" customWidth="1"/>
    <col min="20" max="20" width="1.44140625" style="67" customWidth="1"/>
    <col min="21" max="21" width="5" style="67" customWidth="1"/>
    <col min="22" max="22" width="1" style="67" customWidth="1"/>
    <col min="23" max="23" width="10.44140625" style="67" customWidth="1"/>
    <col min="24" max="24" width="7.44140625" style="67" customWidth="1"/>
    <col min="25" max="25" width="1.44140625" style="67" customWidth="1"/>
    <col min="26" max="26" width="8.44140625" style="67" customWidth="1"/>
    <col min="27" max="27" width="1.44140625" style="67" customWidth="1"/>
    <col min="28" max="28" width="8.5546875" style="67" customWidth="1"/>
    <col min="29" max="29" width="1" style="67" customWidth="1"/>
    <col min="30" max="30" width="21.5546875" style="67" customWidth="1"/>
    <col min="31" max="16384" width="11.44140625" style="67" hidden="1"/>
  </cols>
  <sheetData>
    <row r="1" spans="2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2:29" ht="24.9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2:29" ht="19.5" customHeight="1" x14ac:dyDescent="0.3"/>
    <row r="4" spans="2:29" ht="6.9" customHeight="1" x14ac:dyDescent="0.3">
      <c r="F4" s="68"/>
      <c r="G4" s="130" t="s">
        <v>11</v>
      </c>
      <c r="H4" s="130"/>
      <c r="I4" s="130"/>
      <c r="J4" s="68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69"/>
      <c r="W4" s="69"/>
      <c r="X4" s="69"/>
      <c r="Y4" s="69"/>
      <c r="Z4" s="69"/>
      <c r="AA4" s="69"/>
      <c r="AB4" s="69"/>
      <c r="AC4" s="69"/>
    </row>
    <row r="5" spans="2:29" ht="10.5" customHeight="1" x14ac:dyDescent="0.3">
      <c r="C5" s="193" t="s">
        <v>41</v>
      </c>
      <c r="F5" s="68"/>
      <c r="G5" s="130"/>
      <c r="H5" s="130"/>
      <c r="I5" s="130"/>
      <c r="J5" s="68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69"/>
      <c r="W5" s="137" t="s">
        <v>20</v>
      </c>
      <c r="X5" s="137"/>
      <c r="Y5" s="137"/>
      <c r="Z5" s="137"/>
      <c r="AA5" s="137"/>
      <c r="AB5" s="137"/>
      <c r="AC5" s="69"/>
    </row>
    <row r="6" spans="2:29" ht="8.4" customHeight="1" x14ac:dyDescent="0.3">
      <c r="C6" s="193"/>
      <c r="F6" s="68"/>
      <c r="G6" s="130"/>
      <c r="H6" s="130"/>
      <c r="I6" s="130"/>
      <c r="J6" s="68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69"/>
      <c r="W6" s="137"/>
      <c r="X6" s="137"/>
      <c r="Y6" s="137"/>
      <c r="Z6" s="137"/>
      <c r="AA6" s="137"/>
      <c r="AB6" s="137"/>
      <c r="AC6" s="69"/>
    </row>
    <row r="7" spans="2:29" ht="7.5" customHeight="1" x14ac:dyDescent="0.3">
      <c r="C7" s="193"/>
      <c r="F7" s="68"/>
      <c r="G7" s="130"/>
      <c r="H7" s="130"/>
      <c r="I7" s="130"/>
      <c r="J7" s="68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69"/>
      <c r="W7" s="137"/>
      <c r="X7" s="137"/>
      <c r="Y7" s="137"/>
      <c r="Z7" s="137"/>
      <c r="AA7" s="137"/>
      <c r="AB7" s="137"/>
      <c r="AC7" s="69"/>
    </row>
    <row r="8" spans="2:29" ht="8.4" customHeight="1" x14ac:dyDescent="0.3">
      <c r="C8" s="193"/>
      <c r="F8" s="68"/>
      <c r="G8" s="130"/>
      <c r="H8" s="130"/>
      <c r="I8" s="130"/>
      <c r="J8" s="68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69"/>
      <c r="W8" s="138" t="s">
        <v>26</v>
      </c>
      <c r="X8" s="138"/>
      <c r="Y8" s="139">
        <f>M28</f>
        <v>175328650</v>
      </c>
      <c r="Z8" s="140"/>
      <c r="AA8" s="140"/>
      <c r="AB8" s="141"/>
      <c r="AC8" s="69"/>
    </row>
    <row r="9" spans="2:29" ht="6.9" customHeight="1" x14ac:dyDescent="0.3">
      <c r="C9" s="193"/>
      <c r="F9" s="68"/>
      <c r="G9" s="130"/>
      <c r="H9" s="130"/>
      <c r="I9" s="130"/>
      <c r="J9" s="68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69"/>
      <c r="W9" s="138"/>
      <c r="X9" s="138"/>
      <c r="Y9" s="142"/>
      <c r="Z9" s="143"/>
      <c r="AA9" s="143"/>
      <c r="AB9" s="144"/>
      <c r="AC9" s="69"/>
    </row>
    <row r="10" spans="2:29" ht="7.5" customHeight="1" x14ac:dyDescent="0.3">
      <c r="C10" s="193"/>
      <c r="F10" s="70"/>
      <c r="G10" s="148">
        <v>3730000000</v>
      </c>
      <c r="H10" s="149"/>
      <c r="I10" s="150"/>
      <c r="J10" s="68"/>
      <c r="K10" s="45"/>
      <c r="L10" s="45"/>
      <c r="M10" s="154" t="s">
        <v>6</v>
      </c>
      <c r="N10" s="155"/>
      <c r="O10" s="156"/>
      <c r="P10" s="45"/>
      <c r="Q10" s="45"/>
      <c r="R10" s="46"/>
      <c r="S10" s="154">
        <v>12</v>
      </c>
      <c r="T10" s="61"/>
      <c r="V10" s="69"/>
      <c r="W10" s="138"/>
      <c r="X10" s="138"/>
      <c r="Y10" s="145"/>
      <c r="Z10" s="146"/>
      <c r="AA10" s="146"/>
      <c r="AB10" s="147"/>
      <c r="AC10" s="69"/>
    </row>
    <row r="11" spans="2:29" ht="8.4" customHeight="1" x14ac:dyDescent="0.3">
      <c r="C11" s="193"/>
      <c r="F11" s="70"/>
      <c r="G11" s="151"/>
      <c r="H11" s="152"/>
      <c r="I11" s="153"/>
      <c r="J11" s="68"/>
      <c r="K11" s="68"/>
      <c r="L11" s="68"/>
      <c r="M11" s="157"/>
      <c r="N11" s="158"/>
      <c r="O11" s="159"/>
      <c r="P11" s="68"/>
      <c r="Q11" s="68"/>
      <c r="R11" s="68"/>
      <c r="S11" s="157"/>
      <c r="T11" s="61"/>
      <c r="V11" s="69"/>
      <c r="W11" s="138" t="s">
        <v>27</v>
      </c>
      <c r="X11" s="138"/>
      <c r="Y11" s="139">
        <f>Y8/S10</f>
        <v>14610720.833333334</v>
      </c>
      <c r="Z11" s="140"/>
      <c r="AA11" s="140"/>
      <c r="AB11" s="141"/>
      <c r="AC11" s="69"/>
    </row>
    <row r="12" spans="2:29" ht="9.15" customHeight="1" x14ac:dyDescent="0.3">
      <c r="C12" s="193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V12" s="69"/>
      <c r="W12" s="138"/>
      <c r="X12" s="138"/>
      <c r="Y12" s="142"/>
      <c r="Z12" s="143"/>
      <c r="AA12" s="143"/>
      <c r="AB12" s="144"/>
      <c r="AC12" s="69"/>
    </row>
    <row r="13" spans="2:29" ht="7.5" customHeight="1" x14ac:dyDescent="0.3">
      <c r="C13" s="93"/>
      <c r="V13" s="69"/>
      <c r="W13" s="138"/>
      <c r="X13" s="138"/>
      <c r="Y13" s="145"/>
      <c r="Z13" s="146"/>
      <c r="AA13" s="146"/>
      <c r="AB13" s="147"/>
      <c r="AC13" s="69"/>
    </row>
    <row r="14" spans="2:29" ht="6.9" customHeight="1" x14ac:dyDescent="0.3">
      <c r="C14" s="93"/>
      <c r="F14" s="71"/>
      <c r="G14" s="179" t="s">
        <v>17</v>
      </c>
      <c r="H14" s="179"/>
      <c r="I14" s="179"/>
      <c r="J14" s="71"/>
      <c r="K14" s="71"/>
      <c r="L14" s="71"/>
      <c r="M14" s="131" t="s">
        <v>18</v>
      </c>
      <c r="N14" s="131"/>
      <c r="O14" s="131"/>
      <c r="P14" s="71"/>
      <c r="V14" s="69"/>
      <c r="W14" s="138" t="s">
        <v>22</v>
      </c>
      <c r="X14" s="138"/>
      <c r="Y14" s="139">
        <f>Y11/30</f>
        <v>487024.02777777781</v>
      </c>
      <c r="Z14" s="140"/>
      <c r="AA14" s="140"/>
      <c r="AB14" s="141"/>
      <c r="AC14" s="69"/>
    </row>
    <row r="15" spans="2:29" ht="8.4" customHeight="1" x14ac:dyDescent="0.3">
      <c r="C15" s="189" t="s">
        <v>42</v>
      </c>
      <c r="F15" s="71"/>
      <c r="G15" s="179"/>
      <c r="H15" s="179"/>
      <c r="I15" s="179"/>
      <c r="J15" s="71"/>
      <c r="K15" s="71"/>
      <c r="L15" s="71"/>
      <c r="M15" s="131"/>
      <c r="N15" s="131"/>
      <c r="O15" s="131"/>
      <c r="P15" s="71"/>
      <c r="V15" s="69"/>
      <c r="W15" s="138"/>
      <c r="X15" s="138"/>
      <c r="Y15" s="142"/>
      <c r="Z15" s="143"/>
      <c r="AA15" s="143"/>
      <c r="AB15" s="144"/>
      <c r="AC15" s="69"/>
    </row>
    <row r="16" spans="2:29" ht="8.4" customHeight="1" x14ac:dyDescent="0.3">
      <c r="C16" s="189"/>
      <c r="F16" s="71"/>
      <c r="G16" s="179"/>
      <c r="H16" s="179"/>
      <c r="I16" s="179"/>
      <c r="J16" s="71"/>
      <c r="K16" s="71"/>
      <c r="L16" s="71"/>
      <c r="M16" s="131"/>
      <c r="N16" s="131"/>
      <c r="O16" s="131"/>
      <c r="P16" s="71"/>
      <c r="V16" s="69"/>
      <c r="W16" s="138"/>
      <c r="X16" s="138"/>
      <c r="Y16" s="145"/>
      <c r="Z16" s="146"/>
      <c r="AA16" s="146"/>
      <c r="AB16" s="147"/>
      <c r="AC16" s="69"/>
    </row>
    <row r="17" spans="3:30" ht="7.5" customHeight="1" x14ac:dyDescent="0.3">
      <c r="C17" s="189"/>
      <c r="F17" s="71"/>
      <c r="G17" s="179"/>
      <c r="H17" s="179"/>
      <c r="I17" s="179"/>
      <c r="J17" s="71"/>
      <c r="K17" s="71"/>
      <c r="L17" s="71"/>
      <c r="M17" s="131"/>
      <c r="N17" s="131"/>
      <c r="O17" s="131"/>
      <c r="P17" s="71"/>
      <c r="V17" s="69"/>
      <c r="W17" s="72"/>
      <c r="X17" s="72"/>
      <c r="Y17" s="72"/>
      <c r="Z17" s="72"/>
      <c r="AA17" s="72"/>
      <c r="AB17" s="72"/>
      <c r="AC17" s="69"/>
    </row>
    <row r="18" spans="3:30" ht="7.5" customHeight="1" x14ac:dyDescent="0.3">
      <c r="C18" s="189"/>
      <c r="F18" s="71"/>
      <c r="G18" s="201"/>
      <c r="H18" s="201"/>
      <c r="I18" s="201"/>
      <c r="J18" s="71"/>
      <c r="K18" s="71"/>
      <c r="L18" s="71"/>
      <c r="M18" s="132"/>
      <c r="N18" s="132"/>
      <c r="O18" s="132"/>
      <c r="P18" s="71"/>
      <c r="V18" s="69"/>
      <c r="W18" s="137" t="s">
        <v>21</v>
      </c>
      <c r="X18" s="137"/>
      <c r="Y18" s="137"/>
      <c r="Z18" s="137"/>
      <c r="AA18" s="137"/>
      <c r="AB18" s="137"/>
      <c r="AC18" s="69"/>
    </row>
    <row r="19" spans="3:30" ht="12.15" customHeight="1" x14ac:dyDescent="0.3">
      <c r="C19" s="189"/>
      <c r="F19" s="71"/>
      <c r="G19" s="161">
        <f>INDEX('Datos Matriz'!D4:F75,MATCH('Cartera Comercial'!S10,'Datos Matriz'!C4:C75,0),MATCH('Cartera Comercial'!M10,'Datos Matriz'!D3:F3,0))</f>
        <v>3.95E-2</v>
      </c>
      <c r="H19" s="162"/>
      <c r="I19" s="163"/>
      <c r="J19" s="71"/>
      <c r="K19" s="71"/>
      <c r="L19" s="71"/>
      <c r="M19" s="167">
        <f>G10*G19</f>
        <v>147335000</v>
      </c>
      <c r="N19" s="168"/>
      <c r="O19" s="169"/>
      <c r="P19" s="71"/>
      <c r="V19" s="69"/>
      <c r="W19" s="137"/>
      <c r="X19" s="137"/>
      <c r="Y19" s="137"/>
      <c r="Z19" s="137"/>
      <c r="AA19" s="137"/>
      <c r="AB19" s="137"/>
      <c r="AC19" s="69"/>
    </row>
    <row r="20" spans="3:30" ht="5.25" customHeight="1" x14ac:dyDescent="0.3">
      <c r="C20" s="189"/>
      <c r="F20" s="71"/>
      <c r="G20" s="164"/>
      <c r="H20" s="165"/>
      <c r="I20" s="166"/>
      <c r="J20" s="71"/>
      <c r="K20" s="71"/>
      <c r="L20" s="71"/>
      <c r="M20" s="170"/>
      <c r="N20" s="171"/>
      <c r="O20" s="172"/>
      <c r="P20" s="71"/>
      <c r="V20" s="69"/>
      <c r="W20" s="137"/>
      <c r="X20" s="137"/>
      <c r="Y20" s="137"/>
      <c r="Z20" s="137"/>
      <c r="AA20" s="137"/>
      <c r="AB20" s="137"/>
      <c r="AC20" s="69"/>
    </row>
    <row r="21" spans="3:30" ht="7.5" customHeight="1" x14ac:dyDescent="0.3">
      <c r="C21" s="189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V21" s="69"/>
      <c r="W21" s="180" t="s">
        <v>28</v>
      </c>
      <c r="X21" s="180"/>
      <c r="Y21" s="173">
        <f>W36</f>
        <v>95767750</v>
      </c>
      <c r="Z21" s="174"/>
      <c r="AA21" s="174"/>
      <c r="AB21" s="174"/>
      <c r="AC21" s="69"/>
    </row>
    <row r="22" spans="3:30" ht="7.5" customHeight="1" x14ac:dyDescent="0.3">
      <c r="C22" s="189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V22" s="69"/>
      <c r="W22" s="180"/>
      <c r="X22" s="180"/>
      <c r="Y22" s="174"/>
      <c r="Z22" s="174"/>
      <c r="AA22" s="174"/>
      <c r="AB22" s="174"/>
      <c r="AC22" s="69"/>
    </row>
    <row r="23" spans="3:30" ht="7.5" customHeight="1" x14ac:dyDescent="0.3">
      <c r="C23" s="189"/>
      <c r="F23" s="71"/>
      <c r="G23" s="179" t="s">
        <v>19</v>
      </c>
      <c r="H23" s="179"/>
      <c r="I23" s="179"/>
      <c r="J23" s="71"/>
      <c r="K23" s="71"/>
      <c r="L23" s="71"/>
      <c r="M23" s="131" t="s">
        <v>8</v>
      </c>
      <c r="N23" s="131"/>
      <c r="O23" s="131"/>
      <c r="P23" s="71"/>
      <c r="V23" s="69"/>
      <c r="W23" s="180"/>
      <c r="X23" s="180"/>
      <c r="Y23" s="174"/>
      <c r="Z23" s="174"/>
      <c r="AA23" s="174"/>
      <c r="AB23" s="174"/>
      <c r="AC23" s="69"/>
    </row>
    <row r="24" spans="3:30" ht="8.4" customHeight="1" x14ac:dyDescent="0.3">
      <c r="C24" s="189"/>
      <c r="F24" s="71"/>
      <c r="G24" s="179"/>
      <c r="H24" s="179"/>
      <c r="I24" s="179"/>
      <c r="J24" s="71"/>
      <c r="K24" s="71"/>
      <c r="L24" s="71"/>
      <c r="M24" s="131"/>
      <c r="N24" s="131"/>
      <c r="O24" s="131"/>
      <c r="P24" s="71"/>
      <c r="V24" s="69"/>
      <c r="W24" s="180" t="s">
        <v>27</v>
      </c>
      <c r="X24" s="180"/>
      <c r="Y24" s="173">
        <f>Y21/S10</f>
        <v>7980645.833333333</v>
      </c>
      <c r="Z24" s="174"/>
      <c r="AA24" s="174"/>
      <c r="AB24" s="174"/>
      <c r="AC24" s="69"/>
    </row>
    <row r="25" spans="3:30" ht="8.4" customHeight="1" x14ac:dyDescent="0.3">
      <c r="C25" s="189"/>
      <c r="F25" s="71"/>
      <c r="G25" s="179"/>
      <c r="H25" s="179"/>
      <c r="I25" s="179"/>
      <c r="J25" s="71"/>
      <c r="K25" s="71"/>
      <c r="L25" s="71"/>
      <c r="M25" s="131"/>
      <c r="N25" s="131"/>
      <c r="O25" s="131"/>
      <c r="P25" s="71"/>
      <c r="V25" s="69"/>
      <c r="W25" s="180"/>
      <c r="X25" s="180"/>
      <c r="Y25" s="174"/>
      <c r="Z25" s="174"/>
      <c r="AA25" s="174"/>
      <c r="AB25" s="174"/>
      <c r="AC25" s="69"/>
    </row>
    <row r="26" spans="3:30" ht="8.4" customHeight="1" x14ac:dyDescent="0.3">
      <c r="C26" s="189"/>
      <c r="F26" s="71"/>
      <c r="G26" s="179"/>
      <c r="H26" s="179"/>
      <c r="I26" s="179"/>
      <c r="J26" s="71"/>
      <c r="K26" s="71"/>
      <c r="L26" s="71"/>
      <c r="M26" s="131"/>
      <c r="N26" s="131"/>
      <c r="O26" s="131"/>
      <c r="P26" s="71"/>
      <c r="U26" s="73"/>
      <c r="V26" s="69"/>
      <c r="W26" s="180"/>
      <c r="X26" s="180"/>
      <c r="Y26" s="174"/>
      <c r="Z26" s="174"/>
      <c r="AA26" s="174"/>
      <c r="AB26" s="174"/>
      <c r="AC26" s="69"/>
      <c r="AD26" s="74"/>
    </row>
    <row r="27" spans="3:30" ht="6.9" customHeight="1" x14ac:dyDescent="0.3">
      <c r="C27" s="189"/>
      <c r="F27" s="71"/>
      <c r="G27" s="179"/>
      <c r="H27" s="179"/>
      <c r="I27" s="179"/>
      <c r="J27" s="71"/>
      <c r="K27" s="71"/>
      <c r="L27" s="71"/>
      <c r="M27" s="132"/>
      <c r="N27" s="132"/>
      <c r="O27" s="132"/>
      <c r="P27" s="71"/>
      <c r="V27" s="69"/>
      <c r="W27" s="180" t="s">
        <v>22</v>
      </c>
      <c r="X27" s="180"/>
      <c r="Y27" s="173">
        <f>Y24/30</f>
        <v>266021.52777777775</v>
      </c>
      <c r="Z27" s="174"/>
      <c r="AA27" s="174"/>
      <c r="AB27" s="174"/>
      <c r="AC27" s="69"/>
    </row>
    <row r="28" spans="3:30" ht="7.5" customHeight="1" x14ac:dyDescent="0.3">
      <c r="C28" s="189"/>
      <c r="F28" s="71"/>
      <c r="G28" s="181">
        <f>M19*0.19</f>
        <v>27993650</v>
      </c>
      <c r="H28" s="182"/>
      <c r="I28" s="183"/>
      <c r="J28" s="71"/>
      <c r="K28" s="71"/>
      <c r="L28" s="71"/>
      <c r="M28" s="181">
        <f>M19+G28</f>
        <v>175328650</v>
      </c>
      <c r="N28" s="182"/>
      <c r="O28" s="183"/>
      <c r="P28" s="71"/>
      <c r="V28" s="69"/>
      <c r="W28" s="180"/>
      <c r="X28" s="180"/>
      <c r="Y28" s="174"/>
      <c r="Z28" s="174"/>
      <c r="AA28" s="174"/>
      <c r="AB28" s="174"/>
      <c r="AC28" s="69"/>
    </row>
    <row r="29" spans="3:30" ht="9.15" customHeight="1" x14ac:dyDescent="0.3">
      <c r="C29" s="189"/>
      <c r="F29" s="71"/>
      <c r="G29" s="184"/>
      <c r="H29" s="185"/>
      <c r="I29" s="186"/>
      <c r="J29" s="71"/>
      <c r="K29" s="71"/>
      <c r="L29" s="71"/>
      <c r="M29" s="184"/>
      <c r="N29" s="185"/>
      <c r="O29" s="186"/>
      <c r="P29" s="71"/>
      <c r="V29" s="69"/>
      <c r="W29" s="180"/>
      <c r="X29" s="180"/>
      <c r="Y29" s="174"/>
      <c r="Z29" s="174"/>
      <c r="AA29" s="174"/>
      <c r="AB29" s="174"/>
      <c r="AC29" s="69"/>
    </row>
    <row r="30" spans="3:30" ht="6.9" customHeight="1" x14ac:dyDescent="0.3">
      <c r="C30" s="189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V30" s="69"/>
      <c r="W30" s="32"/>
      <c r="X30" s="32"/>
      <c r="Y30" s="32"/>
      <c r="Z30" s="32"/>
      <c r="AA30" s="32"/>
      <c r="AB30" s="33"/>
      <c r="AC30" s="69"/>
    </row>
    <row r="31" spans="3:30" ht="9.15" customHeight="1" x14ac:dyDescent="0.3">
      <c r="C31" s="94"/>
      <c r="W31" s="75"/>
      <c r="X31" s="75"/>
      <c r="Y31" s="75"/>
    </row>
    <row r="32" spans="3:30" ht="7.5" customHeight="1" x14ac:dyDescent="0.3">
      <c r="C32" s="189" t="s">
        <v>43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V32" s="7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76"/>
    </row>
    <row r="33" spans="1:30" ht="18.600000000000001" customHeight="1" x14ac:dyDescent="0.3">
      <c r="C33" s="189"/>
      <c r="F33" s="76"/>
      <c r="G33" s="197" t="s">
        <v>14</v>
      </c>
      <c r="H33" s="197"/>
      <c r="I33" s="197"/>
      <c r="J33" s="77"/>
      <c r="K33" s="77"/>
      <c r="L33" s="77"/>
      <c r="M33" s="197" t="s">
        <v>15</v>
      </c>
      <c r="N33" s="197"/>
      <c r="O33" s="197"/>
      <c r="P33" s="77"/>
      <c r="Q33" s="77"/>
      <c r="R33" s="77"/>
      <c r="S33" s="197" t="s">
        <v>16</v>
      </c>
      <c r="T33" s="27"/>
      <c r="V33" s="76"/>
      <c r="W33" s="191"/>
      <c r="X33" s="191"/>
      <c r="Y33" s="187"/>
      <c r="Z33" s="187"/>
      <c r="AA33" s="187"/>
      <c r="AB33" s="187"/>
      <c r="AC33" s="76"/>
    </row>
    <row r="34" spans="1:30" ht="6.9" customHeight="1" x14ac:dyDescent="0.3">
      <c r="C34" s="189"/>
      <c r="F34" s="76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97"/>
      <c r="T34" s="27"/>
      <c r="V34" s="76"/>
      <c r="W34" s="191"/>
      <c r="X34" s="191"/>
      <c r="Y34" s="187"/>
      <c r="Z34" s="187"/>
      <c r="AA34" s="187"/>
      <c r="AB34" s="187"/>
      <c r="AC34" s="76"/>
    </row>
    <row r="35" spans="1:30" ht="12.15" customHeight="1" x14ac:dyDescent="0.3">
      <c r="C35" s="189"/>
      <c r="F35" s="76"/>
      <c r="G35" s="35" t="s">
        <v>12</v>
      </c>
      <c r="H35" s="35"/>
      <c r="I35" s="77"/>
      <c r="J35" s="77"/>
      <c r="K35" s="77"/>
      <c r="L35" s="77"/>
      <c r="M35" s="35" t="s">
        <v>7</v>
      </c>
      <c r="N35" s="35"/>
      <c r="O35" s="77"/>
      <c r="P35" s="77"/>
      <c r="Q35" s="77"/>
      <c r="R35" s="77"/>
      <c r="S35" s="198"/>
      <c r="T35" s="76"/>
      <c r="V35" s="76"/>
      <c r="W35" s="192"/>
      <c r="X35" s="192"/>
      <c r="Y35" s="187"/>
      <c r="Z35" s="187"/>
      <c r="AA35" s="187"/>
      <c r="AB35" s="188"/>
      <c r="AC35" s="76"/>
    </row>
    <row r="36" spans="1:30" ht="15.9" customHeight="1" x14ac:dyDescent="0.3">
      <c r="C36" s="189"/>
      <c r="F36" s="76"/>
      <c r="G36" s="36">
        <v>0.35</v>
      </c>
      <c r="H36" s="177">
        <f>M19*G36</f>
        <v>51567250</v>
      </c>
      <c r="I36" s="178"/>
      <c r="J36" s="76"/>
      <c r="K36" s="76"/>
      <c r="L36" s="76"/>
      <c r="M36" s="37">
        <v>1</v>
      </c>
      <c r="N36" s="177">
        <f>G28</f>
        <v>27993650</v>
      </c>
      <c r="O36" s="178"/>
      <c r="P36" s="76"/>
      <c r="Q36" s="76"/>
      <c r="R36" s="76"/>
      <c r="S36" s="42">
        <f>H36+N36</f>
        <v>79560900</v>
      </c>
      <c r="T36" s="76"/>
      <c r="V36" s="76"/>
      <c r="W36" s="199">
        <f>M28-S36</f>
        <v>95767750</v>
      </c>
      <c r="X36" s="200"/>
      <c r="Y36" s="76"/>
      <c r="Z36" s="96">
        <f>W36/M28</f>
        <v>0.54621848739495793</v>
      </c>
      <c r="AA36" s="29"/>
      <c r="AB36" s="96">
        <f>S36/M28</f>
        <v>0.45378151260504201</v>
      </c>
      <c r="AC36" s="76"/>
      <c r="AD36" s="78"/>
    </row>
    <row r="37" spans="1:30" ht="5.85" customHeight="1" x14ac:dyDescent="0.3">
      <c r="B37" s="79"/>
      <c r="C37" s="189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V37" s="76"/>
      <c r="W37" s="80"/>
      <c r="X37" s="80"/>
      <c r="Y37" s="80"/>
      <c r="Z37" s="81"/>
      <c r="AA37" s="97"/>
      <c r="AB37" s="81"/>
      <c r="AC37" s="76"/>
    </row>
    <row r="38" spans="1:30" ht="10.5" customHeight="1" x14ac:dyDescent="0.3">
      <c r="C38" s="94"/>
      <c r="W38" s="82"/>
      <c r="X38" s="82"/>
      <c r="Y38" s="82"/>
      <c r="Z38" s="83"/>
      <c r="AA38" s="83"/>
      <c r="AB38" s="83"/>
      <c r="AD38" s="84"/>
    </row>
    <row r="39" spans="1:30" ht="6.9" customHeight="1" x14ac:dyDescent="0.3">
      <c r="C39" s="189" t="s">
        <v>29</v>
      </c>
      <c r="F39" s="85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85"/>
      <c r="W39" s="86"/>
      <c r="X39" s="86"/>
      <c r="Y39" s="86"/>
      <c r="Z39" s="83"/>
      <c r="AA39" s="83"/>
      <c r="AB39" s="83"/>
    </row>
    <row r="40" spans="1:30" ht="19.5" customHeight="1" x14ac:dyDescent="0.3">
      <c r="C40" s="189"/>
      <c r="F40" s="85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85"/>
      <c r="W40" s="82"/>
      <c r="X40" s="82"/>
      <c r="Y40" s="82"/>
    </row>
    <row r="41" spans="1:30" ht="12.15" customHeight="1" x14ac:dyDescent="0.3">
      <c r="C41" s="189"/>
      <c r="F41" s="85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5"/>
      <c r="T41" s="85"/>
      <c r="W41" s="82"/>
      <c r="X41" s="82"/>
      <c r="Y41" s="82"/>
    </row>
    <row r="42" spans="1:30" ht="17.399999999999999" customHeight="1" x14ac:dyDescent="0.3">
      <c r="C42" s="189"/>
      <c r="F42" s="85"/>
      <c r="G42" s="175">
        <f>G19</f>
        <v>3.95E-2</v>
      </c>
      <c r="H42" s="176"/>
      <c r="I42" s="98" t="s">
        <v>38</v>
      </c>
      <c r="J42" s="85"/>
      <c r="K42" s="85"/>
      <c r="L42" s="85"/>
      <c r="M42" s="133">
        <f>(M28/G10)*Z36</f>
        <v>2.5674999999999996E-2</v>
      </c>
      <c r="N42" s="134"/>
      <c r="O42" s="135"/>
      <c r="P42" s="85"/>
      <c r="Q42" s="85"/>
      <c r="R42" s="85"/>
      <c r="S42" s="99">
        <f>(M28/G10)-M42</f>
        <v>2.1330000000000002E-2</v>
      </c>
      <c r="T42" s="87"/>
    </row>
    <row r="43" spans="1:30" ht="6.9" customHeight="1" x14ac:dyDescent="0.3">
      <c r="C43" s="189"/>
      <c r="F43" s="85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85"/>
    </row>
    <row r="44" spans="1:30" ht="14.25" customHeight="1" x14ac:dyDescent="0.3">
      <c r="A44" s="88"/>
      <c r="C44" s="91"/>
      <c r="G44" s="126"/>
      <c r="H44" s="126"/>
      <c r="I44" s="78"/>
      <c r="J44" s="78"/>
      <c r="K44" s="78"/>
      <c r="L44" s="78"/>
      <c r="M44" s="127"/>
      <c r="N44" s="127"/>
      <c r="O44" s="127"/>
      <c r="P44" s="78"/>
      <c r="Q44" s="78"/>
      <c r="R44" s="78"/>
      <c r="S44" s="78"/>
      <c r="T44" s="78"/>
      <c r="U44" s="84"/>
    </row>
    <row r="45" spans="1:30" ht="6.9" customHeight="1" x14ac:dyDescent="0.3">
      <c r="C45" s="90"/>
      <c r="G45" s="128"/>
      <c r="H45" s="129"/>
      <c r="M45" s="128"/>
      <c r="N45" s="129"/>
      <c r="S45" s="89"/>
    </row>
  </sheetData>
  <sheetProtection algorithmName="SHA-512" hashValue="poSx3jPckm3YFH8t3tyPCDVG4hj7LBoV8N0vcXHcODxWdsrrPbKjVg6vvbySmfC2Nd/kgPq+yN08jTjNcPB2yg==" saltValue="kvfSgb8g9bt9ZLr0Vr0Nog==" spinCount="100000" sheet="1" objects="1" scenarios="1"/>
  <dataConsolidate/>
  <mergeCells count="52">
    <mergeCell ref="C39:C43"/>
    <mergeCell ref="G2:S2"/>
    <mergeCell ref="W32:X35"/>
    <mergeCell ref="C5:C12"/>
    <mergeCell ref="C15:C30"/>
    <mergeCell ref="C32:C37"/>
    <mergeCell ref="K39:Q41"/>
    <mergeCell ref="S39:S41"/>
    <mergeCell ref="G40:I41"/>
    <mergeCell ref="G33:I33"/>
    <mergeCell ref="M33:O33"/>
    <mergeCell ref="S33:S35"/>
    <mergeCell ref="W36:X36"/>
    <mergeCell ref="N36:O36"/>
    <mergeCell ref="G14:I18"/>
    <mergeCell ref="W21:X23"/>
    <mergeCell ref="Y21:AB23"/>
    <mergeCell ref="G42:H42"/>
    <mergeCell ref="H36:I36"/>
    <mergeCell ref="G23:I27"/>
    <mergeCell ref="M23:O27"/>
    <mergeCell ref="W24:X26"/>
    <mergeCell ref="Y24:AB26"/>
    <mergeCell ref="W27:X29"/>
    <mergeCell ref="Y27:AB29"/>
    <mergeCell ref="G28:I29"/>
    <mergeCell ref="M28:O29"/>
    <mergeCell ref="Y32:AA35"/>
    <mergeCell ref="AB32:AB35"/>
    <mergeCell ref="W14:X16"/>
    <mergeCell ref="Y14:AB16"/>
    <mergeCell ref="W18:AB20"/>
    <mergeCell ref="G19:I20"/>
    <mergeCell ref="M19:O20"/>
    <mergeCell ref="W5:AB7"/>
    <mergeCell ref="W8:X10"/>
    <mergeCell ref="Y8:AB10"/>
    <mergeCell ref="G10:I11"/>
    <mergeCell ref="M10:O11"/>
    <mergeCell ref="S10:S11"/>
    <mergeCell ref="Y11:AB13"/>
    <mergeCell ref="W11:X13"/>
    <mergeCell ref="R4:T9"/>
    <mergeCell ref="G44:H44"/>
    <mergeCell ref="M44:O44"/>
    <mergeCell ref="G45:H45"/>
    <mergeCell ref="M45:N45"/>
    <mergeCell ref="G4:I9"/>
    <mergeCell ref="K4:Q9"/>
    <mergeCell ref="M14:O18"/>
    <mergeCell ref="M42:O42"/>
    <mergeCell ref="M43:O43"/>
  </mergeCells>
  <dataValidations count="1">
    <dataValidation type="whole" operator="lessThanOrEqual" allowBlank="1" showInputMessage="1" showErrorMessage="1" errorTitle="Supera Monto máximo EMP001" error="El monto ingresado supera el monto máximo permitido para cartera comercial" sqref="G10:I11" xr:uid="{00000000-0002-0000-0200-000000000000}">
      <formula1>3730000000</formula1>
    </dataValidation>
  </dataValidations>
  <pageMargins left="0.7" right="0.7" top="0.75" bottom="0.75" header="0.3" footer="0.3"/>
  <pageSetup orientation="portrait" r:id="rId1"/>
  <ignoredErrors>
    <ignoredError sqref="G19" formulaRange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ar valores de la lista" error="En este campo solo se pueden utilizar los valores permitidos en la lista desplegable._x000a__x000a_El boton de lista desplegable aparece cuando se hace click en la celda" xr:uid="{00000000-0002-0000-0200-000001000000}">
          <x14:formula1>
            <xm:f>'Datos Matriz'!$I$5:$K$5</xm:f>
          </x14:formula1>
          <xm:sqref>M10:O11</xm:sqref>
        </x14:dataValidation>
        <x14:dataValidation type="list" allowBlank="1" showInputMessage="1" showErrorMessage="1" errorTitle="Solo permite valores de la lista" error="Este campo solo permite valores de la lista desplegable" xr:uid="{00000000-0002-0000-0200-000002000000}">
          <x14:formula1>
            <xm:f>'Datos Matriz'!$C$4:$C$15</xm:f>
          </x14:formula1>
          <xm:sqref>S10:S11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0070C0"/>
  </sheetPr>
  <dimension ref="A1:AD45"/>
  <sheetViews>
    <sheetView showGridLines="0" zoomScale="90" zoomScaleNormal="90" workbookViewId="0">
      <selection activeCell="G10" sqref="G10:I11"/>
    </sheetView>
  </sheetViews>
  <sheetFormatPr baseColWidth="10" defaultColWidth="0" defaultRowHeight="14.85" customHeight="1" zeroHeight="1" x14ac:dyDescent="0.3"/>
  <cols>
    <col min="1" max="1" width="9.44140625" customWidth="1"/>
    <col min="2" max="2" width="21" customWidth="1"/>
    <col min="3" max="3" width="28.109375" customWidth="1"/>
    <col min="4" max="4" width="3.109375" customWidth="1"/>
    <col min="5" max="5" width="4.5546875" customWidth="1"/>
    <col min="6" max="6" width="0.5546875" customWidth="1"/>
    <col min="7" max="7" width="8" customWidth="1"/>
    <col min="8" max="8" width="8.5546875" customWidth="1"/>
    <col min="9" max="9" width="6.44140625" customWidth="1"/>
    <col min="10" max="10" width="1.44140625" customWidth="1"/>
    <col min="11" max="11" width="1" customWidth="1"/>
    <col min="12" max="12" width="1.44140625" customWidth="1"/>
    <col min="13" max="13" width="8.109375" customWidth="1"/>
    <col min="14" max="14" width="9" customWidth="1"/>
    <col min="15" max="15" width="5.88671875" customWidth="1"/>
    <col min="16" max="16" width="1.109375" customWidth="1"/>
    <col min="17" max="17" width="1" customWidth="1"/>
    <col min="18" max="18" width="1.44140625" customWidth="1"/>
    <col min="19" max="19" width="23" customWidth="1"/>
    <col min="20" max="20" width="1.109375" customWidth="1"/>
    <col min="21" max="21" width="5" customWidth="1"/>
    <col min="22" max="22" width="1" customWidth="1"/>
    <col min="23" max="23" width="10.44140625" customWidth="1"/>
    <col min="24" max="24" width="7.44140625" customWidth="1"/>
    <col min="25" max="25" width="1.44140625" customWidth="1"/>
    <col min="26" max="26" width="8.44140625" customWidth="1"/>
    <col min="27" max="27" width="1.44140625" customWidth="1"/>
    <col min="28" max="28" width="8.5546875" customWidth="1"/>
    <col min="29" max="29" width="1" customWidth="1"/>
    <col min="30" max="30" width="21.5546875" customWidth="1"/>
    <col min="31" max="16384" width="11.44140625" hidden="1"/>
  </cols>
  <sheetData>
    <row r="1" spans="1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9" ht="24.9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1:29" ht="18.600000000000001" customHeight="1" x14ac:dyDescent="0.3"/>
    <row r="4" spans="1:29" ht="6.9" customHeight="1" x14ac:dyDescent="0.3">
      <c r="F4" s="24"/>
      <c r="G4" s="130" t="s">
        <v>11</v>
      </c>
      <c r="H4" s="130"/>
      <c r="I4" s="130"/>
      <c r="J4" s="24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30"/>
      <c r="W4" s="30"/>
      <c r="X4" s="30"/>
      <c r="Y4" s="30"/>
      <c r="Z4" s="30"/>
      <c r="AA4" s="30"/>
      <c r="AB4" s="30"/>
      <c r="AC4" s="30"/>
    </row>
    <row r="5" spans="1:29" ht="9.15" customHeight="1" x14ac:dyDescent="0.3">
      <c r="A5" s="67"/>
      <c r="B5" s="67"/>
      <c r="C5" s="193" t="s">
        <v>41</v>
      </c>
      <c r="F5" s="24"/>
      <c r="G5" s="130"/>
      <c r="H5" s="130"/>
      <c r="I5" s="130"/>
      <c r="J5" s="24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30"/>
      <c r="W5" s="137" t="s">
        <v>20</v>
      </c>
      <c r="X5" s="137"/>
      <c r="Y5" s="137"/>
      <c r="Z5" s="137"/>
      <c r="AA5" s="137"/>
      <c r="AB5" s="137"/>
      <c r="AC5" s="30"/>
    </row>
    <row r="6" spans="1:29" ht="6.9" customHeight="1" x14ac:dyDescent="0.3">
      <c r="A6" s="67"/>
      <c r="B6" s="67"/>
      <c r="C6" s="193"/>
      <c r="F6" s="24"/>
      <c r="G6" s="130"/>
      <c r="H6" s="130"/>
      <c r="I6" s="130"/>
      <c r="J6" s="24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30"/>
      <c r="W6" s="137"/>
      <c r="X6" s="137"/>
      <c r="Y6" s="137"/>
      <c r="Z6" s="137"/>
      <c r="AA6" s="137"/>
      <c r="AB6" s="137"/>
      <c r="AC6" s="30"/>
    </row>
    <row r="7" spans="1:29" ht="12.75" customHeight="1" x14ac:dyDescent="0.3">
      <c r="A7" s="67"/>
      <c r="B7" s="67"/>
      <c r="C7" s="193"/>
      <c r="F7" s="24"/>
      <c r="G7" s="130"/>
      <c r="H7" s="130"/>
      <c r="I7" s="130"/>
      <c r="J7" s="24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30"/>
      <c r="W7" s="137"/>
      <c r="X7" s="137"/>
      <c r="Y7" s="137"/>
      <c r="Z7" s="137"/>
      <c r="AA7" s="137"/>
      <c r="AB7" s="137"/>
      <c r="AC7" s="30"/>
    </row>
    <row r="8" spans="1:29" ht="8.4" customHeight="1" x14ac:dyDescent="0.3">
      <c r="A8" s="67"/>
      <c r="B8" s="67"/>
      <c r="C8" s="193"/>
      <c r="F8" s="24"/>
      <c r="G8" s="130"/>
      <c r="H8" s="130"/>
      <c r="I8" s="130"/>
      <c r="J8" s="24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30"/>
      <c r="W8" s="138" t="s">
        <v>26</v>
      </c>
      <c r="X8" s="138"/>
      <c r="Y8" s="139">
        <f>M28</f>
        <v>252875000</v>
      </c>
      <c r="Z8" s="140"/>
      <c r="AA8" s="140"/>
      <c r="AB8" s="141"/>
      <c r="AC8" s="30"/>
    </row>
    <row r="9" spans="1:29" ht="5.85" customHeight="1" x14ac:dyDescent="0.3">
      <c r="A9" s="67"/>
      <c r="B9" s="67"/>
      <c r="C9" s="193"/>
      <c r="F9" s="24"/>
      <c r="G9" s="130"/>
      <c r="H9" s="130"/>
      <c r="I9" s="130"/>
      <c r="J9" s="24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30"/>
      <c r="W9" s="138"/>
      <c r="X9" s="138"/>
      <c r="Y9" s="142"/>
      <c r="Z9" s="143"/>
      <c r="AA9" s="143"/>
      <c r="AB9" s="144"/>
      <c r="AC9" s="30"/>
    </row>
    <row r="10" spans="1:29" ht="7.5" customHeight="1" x14ac:dyDescent="0.3">
      <c r="A10" s="67"/>
      <c r="B10" s="67"/>
      <c r="C10" s="193"/>
      <c r="F10" s="17"/>
      <c r="G10" s="148">
        <v>8500000000</v>
      </c>
      <c r="H10" s="149"/>
      <c r="I10" s="150"/>
      <c r="J10" s="24"/>
      <c r="K10" s="45"/>
      <c r="L10" s="45"/>
      <c r="M10" s="154" t="s">
        <v>6</v>
      </c>
      <c r="N10" s="155"/>
      <c r="O10" s="156"/>
      <c r="P10" s="45"/>
      <c r="Q10" s="45"/>
      <c r="R10" s="46"/>
      <c r="S10" s="154">
        <v>12</v>
      </c>
      <c r="T10" s="23"/>
      <c r="V10" s="30"/>
      <c r="W10" s="138"/>
      <c r="X10" s="138"/>
      <c r="Y10" s="145"/>
      <c r="Z10" s="146"/>
      <c r="AA10" s="146"/>
      <c r="AB10" s="147"/>
      <c r="AC10" s="30"/>
    </row>
    <row r="11" spans="1:29" ht="8.4" customHeight="1" x14ac:dyDescent="0.3">
      <c r="A11" s="67"/>
      <c r="B11" s="67"/>
      <c r="C11" s="193"/>
      <c r="F11" s="17"/>
      <c r="G11" s="151"/>
      <c r="H11" s="152"/>
      <c r="I11" s="153"/>
      <c r="J11" s="24"/>
      <c r="K11" s="24"/>
      <c r="L11" s="24"/>
      <c r="M11" s="157"/>
      <c r="N11" s="158"/>
      <c r="O11" s="159"/>
      <c r="P11" s="24"/>
      <c r="Q11" s="24"/>
      <c r="R11" s="24"/>
      <c r="S11" s="157"/>
      <c r="T11" s="17"/>
      <c r="V11" s="30"/>
      <c r="W11" s="138" t="s">
        <v>27</v>
      </c>
      <c r="X11" s="138"/>
      <c r="Y11" s="139">
        <f>Y8/S10</f>
        <v>21072916.666666668</v>
      </c>
      <c r="Z11" s="140"/>
      <c r="AA11" s="140"/>
      <c r="AB11" s="141"/>
      <c r="AC11" s="30"/>
    </row>
    <row r="12" spans="1:29" ht="9.15" customHeight="1" x14ac:dyDescent="0.3">
      <c r="A12" s="67"/>
      <c r="B12" s="67"/>
      <c r="C12" s="19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30"/>
      <c r="W12" s="138"/>
      <c r="X12" s="138"/>
      <c r="Y12" s="142"/>
      <c r="Z12" s="143"/>
      <c r="AA12" s="143"/>
      <c r="AB12" s="144"/>
      <c r="AC12" s="30"/>
    </row>
    <row r="13" spans="1:29" ht="7.5" customHeight="1" x14ac:dyDescent="0.3">
      <c r="A13" s="67"/>
      <c r="B13" s="67"/>
      <c r="C13" s="93"/>
      <c r="V13" s="30"/>
      <c r="W13" s="138"/>
      <c r="X13" s="138"/>
      <c r="Y13" s="145"/>
      <c r="Z13" s="146"/>
      <c r="AA13" s="146"/>
      <c r="AB13" s="147"/>
      <c r="AC13" s="30"/>
    </row>
    <row r="14" spans="1:29" ht="6.9" customHeight="1" x14ac:dyDescent="0.3">
      <c r="A14" s="67"/>
      <c r="B14" s="67"/>
      <c r="C14" s="93"/>
      <c r="F14" s="25"/>
      <c r="G14" s="179" t="s">
        <v>17</v>
      </c>
      <c r="H14" s="179"/>
      <c r="I14" s="179"/>
      <c r="J14" s="25"/>
      <c r="K14" s="25"/>
      <c r="L14" s="25"/>
      <c r="M14" s="131" t="s">
        <v>18</v>
      </c>
      <c r="N14" s="131"/>
      <c r="O14" s="131"/>
      <c r="P14" s="25"/>
      <c r="V14" s="30"/>
      <c r="W14" s="138" t="s">
        <v>22</v>
      </c>
      <c r="X14" s="138"/>
      <c r="Y14" s="139">
        <f>Y11/30</f>
        <v>702430.55555555562</v>
      </c>
      <c r="Z14" s="140"/>
      <c r="AA14" s="140"/>
      <c r="AB14" s="141"/>
      <c r="AC14" s="30"/>
    </row>
    <row r="15" spans="1:29" ht="8.4" customHeight="1" x14ac:dyDescent="0.3">
      <c r="A15" s="67"/>
      <c r="B15" s="67"/>
      <c r="C15" s="189" t="s">
        <v>42</v>
      </c>
      <c r="F15" s="25"/>
      <c r="G15" s="179"/>
      <c r="H15" s="179"/>
      <c r="I15" s="179"/>
      <c r="J15" s="25"/>
      <c r="K15" s="25"/>
      <c r="L15" s="25"/>
      <c r="M15" s="131"/>
      <c r="N15" s="131"/>
      <c r="O15" s="131"/>
      <c r="P15" s="25"/>
      <c r="V15" s="30"/>
      <c r="W15" s="138"/>
      <c r="X15" s="138"/>
      <c r="Y15" s="142"/>
      <c r="Z15" s="143"/>
      <c r="AA15" s="143"/>
      <c r="AB15" s="144"/>
      <c r="AC15" s="30"/>
    </row>
    <row r="16" spans="1:29" ht="8.4" customHeight="1" x14ac:dyDescent="0.3">
      <c r="A16" s="67"/>
      <c r="B16" s="67"/>
      <c r="C16" s="189"/>
      <c r="F16" s="25"/>
      <c r="G16" s="179"/>
      <c r="H16" s="179"/>
      <c r="I16" s="179"/>
      <c r="J16" s="25"/>
      <c r="K16" s="25"/>
      <c r="L16" s="25"/>
      <c r="M16" s="131"/>
      <c r="N16" s="131"/>
      <c r="O16" s="131"/>
      <c r="P16" s="25"/>
      <c r="V16" s="30"/>
      <c r="W16" s="138"/>
      <c r="X16" s="138"/>
      <c r="Y16" s="145"/>
      <c r="Z16" s="146"/>
      <c r="AA16" s="146"/>
      <c r="AB16" s="147"/>
      <c r="AC16" s="30"/>
    </row>
    <row r="17" spans="1:29" ht="7.5" customHeight="1" x14ac:dyDescent="0.3">
      <c r="A17" s="67"/>
      <c r="B17" s="67"/>
      <c r="C17" s="189"/>
      <c r="F17" s="25"/>
      <c r="G17" s="179"/>
      <c r="H17" s="179"/>
      <c r="I17" s="179"/>
      <c r="J17" s="25"/>
      <c r="K17" s="25"/>
      <c r="L17" s="25"/>
      <c r="M17" s="131"/>
      <c r="N17" s="131"/>
      <c r="O17" s="131"/>
      <c r="P17" s="25"/>
      <c r="V17" s="30"/>
      <c r="W17" s="31"/>
      <c r="X17" s="31"/>
      <c r="Y17" s="31"/>
      <c r="Z17" s="31"/>
      <c r="AA17" s="31"/>
      <c r="AB17" s="31"/>
      <c r="AC17" s="30"/>
    </row>
    <row r="18" spans="1:29" ht="7.5" customHeight="1" x14ac:dyDescent="0.3">
      <c r="A18" s="67"/>
      <c r="B18" s="67"/>
      <c r="C18" s="189"/>
      <c r="F18" s="25"/>
      <c r="G18" s="201"/>
      <c r="H18" s="201"/>
      <c r="I18" s="201"/>
      <c r="J18" s="25"/>
      <c r="K18" s="25"/>
      <c r="L18" s="25"/>
      <c r="M18" s="132"/>
      <c r="N18" s="132"/>
      <c r="O18" s="132"/>
      <c r="P18" s="25"/>
      <c r="V18" s="30"/>
      <c r="W18" s="137" t="s">
        <v>21</v>
      </c>
      <c r="X18" s="137"/>
      <c r="Y18" s="137"/>
      <c r="Z18" s="137"/>
      <c r="AA18" s="137"/>
      <c r="AB18" s="137"/>
      <c r="AC18" s="30"/>
    </row>
    <row r="19" spans="1:29" ht="12.15" customHeight="1" x14ac:dyDescent="0.3">
      <c r="A19" s="67"/>
      <c r="B19" s="67"/>
      <c r="C19" s="189"/>
      <c r="F19" s="25"/>
      <c r="G19" s="161">
        <f>INDEX('Datos Matriz'!W4:AA123,MATCH('Pyme Preferente'!S10,'Datos Matriz'!V4:V123,0),MATCH('Pyme Preferente'!M10,'Datos Matriz'!W3:AA3,0))</f>
        <v>2.5000000000000001E-2</v>
      </c>
      <c r="H19" s="162"/>
      <c r="I19" s="163"/>
      <c r="J19" s="25"/>
      <c r="K19" s="25"/>
      <c r="L19" s="25"/>
      <c r="M19" s="167">
        <f>G10*G19</f>
        <v>212500000</v>
      </c>
      <c r="N19" s="168"/>
      <c r="O19" s="169"/>
      <c r="P19" s="25"/>
      <c r="V19" s="30"/>
      <c r="W19" s="137"/>
      <c r="X19" s="137"/>
      <c r="Y19" s="137"/>
      <c r="Z19" s="137"/>
      <c r="AA19" s="137"/>
      <c r="AB19" s="137"/>
      <c r="AC19" s="30"/>
    </row>
    <row r="20" spans="1:29" ht="5.25" customHeight="1" x14ac:dyDescent="0.3">
      <c r="A20" s="67"/>
      <c r="B20" s="67"/>
      <c r="C20" s="189"/>
      <c r="F20" s="25"/>
      <c r="G20" s="164"/>
      <c r="H20" s="165"/>
      <c r="I20" s="166"/>
      <c r="J20" s="25"/>
      <c r="K20" s="25"/>
      <c r="L20" s="25"/>
      <c r="M20" s="170"/>
      <c r="N20" s="171"/>
      <c r="O20" s="172"/>
      <c r="P20" s="25"/>
      <c r="V20" s="30"/>
      <c r="W20" s="137"/>
      <c r="X20" s="137"/>
      <c r="Y20" s="137"/>
      <c r="Z20" s="137"/>
      <c r="AA20" s="137"/>
      <c r="AB20" s="137"/>
      <c r="AC20" s="30"/>
    </row>
    <row r="21" spans="1:29" ht="7.5" customHeight="1" x14ac:dyDescent="0.3">
      <c r="A21" s="67"/>
      <c r="B21" s="67"/>
      <c r="C21" s="18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V21" s="30"/>
      <c r="W21" s="180" t="s">
        <v>28</v>
      </c>
      <c r="X21" s="180"/>
      <c r="Y21" s="173">
        <f>W36</f>
        <v>138125000</v>
      </c>
      <c r="Z21" s="174"/>
      <c r="AA21" s="174"/>
      <c r="AB21" s="174"/>
      <c r="AC21" s="30"/>
    </row>
    <row r="22" spans="1:29" ht="7.5" customHeight="1" x14ac:dyDescent="0.3">
      <c r="A22" s="67"/>
      <c r="B22" s="67"/>
      <c r="C22" s="18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V22" s="30"/>
      <c r="W22" s="180"/>
      <c r="X22" s="180"/>
      <c r="Y22" s="174"/>
      <c r="Z22" s="174"/>
      <c r="AA22" s="174"/>
      <c r="AB22" s="174"/>
      <c r="AC22" s="30"/>
    </row>
    <row r="23" spans="1:29" ht="7.5" customHeight="1" x14ac:dyDescent="0.3">
      <c r="A23" s="67"/>
      <c r="B23" s="67"/>
      <c r="C23" s="189"/>
      <c r="F23" s="25"/>
      <c r="G23" s="179" t="s">
        <v>19</v>
      </c>
      <c r="H23" s="179"/>
      <c r="I23" s="179"/>
      <c r="J23" s="25"/>
      <c r="K23" s="25"/>
      <c r="L23" s="25"/>
      <c r="M23" s="131" t="s">
        <v>8</v>
      </c>
      <c r="N23" s="131"/>
      <c r="O23" s="131"/>
      <c r="P23" s="25"/>
      <c r="V23" s="30"/>
      <c r="W23" s="180"/>
      <c r="X23" s="180"/>
      <c r="Y23" s="174"/>
      <c r="Z23" s="174"/>
      <c r="AA23" s="174"/>
      <c r="AB23" s="174"/>
      <c r="AC23" s="30"/>
    </row>
    <row r="24" spans="1:29" ht="8.4" customHeight="1" x14ac:dyDescent="0.3">
      <c r="A24" s="67"/>
      <c r="B24" s="67"/>
      <c r="C24" s="189"/>
      <c r="F24" s="25"/>
      <c r="G24" s="179"/>
      <c r="H24" s="179"/>
      <c r="I24" s="179"/>
      <c r="J24" s="25"/>
      <c r="K24" s="25"/>
      <c r="L24" s="25"/>
      <c r="M24" s="131"/>
      <c r="N24" s="131"/>
      <c r="O24" s="131"/>
      <c r="P24" s="25"/>
      <c r="V24" s="30"/>
      <c r="W24" s="180" t="s">
        <v>27</v>
      </c>
      <c r="X24" s="180"/>
      <c r="Y24" s="173">
        <f>Y21/S10</f>
        <v>11510416.666666666</v>
      </c>
      <c r="Z24" s="174"/>
      <c r="AA24" s="174"/>
      <c r="AB24" s="174"/>
      <c r="AC24" s="30"/>
    </row>
    <row r="25" spans="1:29" ht="8.4" customHeight="1" x14ac:dyDescent="0.3">
      <c r="A25" s="67"/>
      <c r="B25" s="67"/>
      <c r="C25" s="189"/>
      <c r="F25" s="25"/>
      <c r="G25" s="179"/>
      <c r="H25" s="179"/>
      <c r="I25" s="179"/>
      <c r="J25" s="25"/>
      <c r="K25" s="25"/>
      <c r="L25" s="25"/>
      <c r="M25" s="131"/>
      <c r="N25" s="131"/>
      <c r="O25" s="131"/>
      <c r="P25" s="25"/>
      <c r="V25" s="30"/>
      <c r="W25" s="180"/>
      <c r="X25" s="180"/>
      <c r="Y25" s="174"/>
      <c r="Z25" s="174"/>
      <c r="AA25" s="174"/>
      <c r="AB25" s="174"/>
      <c r="AC25" s="30"/>
    </row>
    <row r="26" spans="1:29" ht="8.4" customHeight="1" x14ac:dyDescent="0.3">
      <c r="A26" s="67"/>
      <c r="B26" s="67"/>
      <c r="C26" s="189"/>
      <c r="F26" s="25"/>
      <c r="G26" s="179"/>
      <c r="H26" s="179"/>
      <c r="I26" s="179"/>
      <c r="J26" s="25"/>
      <c r="K26" s="25"/>
      <c r="L26" s="25"/>
      <c r="M26" s="131"/>
      <c r="N26" s="131"/>
      <c r="O26" s="131"/>
      <c r="P26" s="25"/>
      <c r="U26" s="18"/>
      <c r="V26" s="30"/>
      <c r="W26" s="180"/>
      <c r="X26" s="180"/>
      <c r="Y26" s="174"/>
      <c r="Z26" s="174"/>
      <c r="AA26" s="174"/>
      <c r="AB26" s="174"/>
      <c r="AC26" s="30"/>
    </row>
    <row r="27" spans="1:29" ht="6.9" customHeight="1" x14ac:dyDescent="0.3">
      <c r="A27" s="67"/>
      <c r="B27" s="67"/>
      <c r="C27" s="189"/>
      <c r="F27" s="25"/>
      <c r="G27" s="179"/>
      <c r="H27" s="179"/>
      <c r="I27" s="179"/>
      <c r="J27" s="25"/>
      <c r="K27" s="25"/>
      <c r="L27" s="25"/>
      <c r="M27" s="132"/>
      <c r="N27" s="132"/>
      <c r="O27" s="132"/>
      <c r="P27" s="25"/>
      <c r="V27" s="30"/>
      <c r="W27" s="180" t="s">
        <v>22</v>
      </c>
      <c r="X27" s="180"/>
      <c r="Y27" s="173">
        <f>Y24/30</f>
        <v>383680.55555555556</v>
      </c>
      <c r="Z27" s="174"/>
      <c r="AA27" s="174"/>
      <c r="AB27" s="174"/>
      <c r="AC27" s="30"/>
    </row>
    <row r="28" spans="1:29" ht="7.5" customHeight="1" x14ac:dyDescent="0.3">
      <c r="A28" s="67"/>
      <c r="B28" s="67"/>
      <c r="C28" s="189"/>
      <c r="F28" s="25"/>
      <c r="G28" s="181">
        <f>M19*0.19</f>
        <v>40375000</v>
      </c>
      <c r="H28" s="182"/>
      <c r="I28" s="183"/>
      <c r="J28" s="25"/>
      <c r="K28" s="25"/>
      <c r="L28" s="25"/>
      <c r="M28" s="181">
        <f>M19+G28</f>
        <v>252875000</v>
      </c>
      <c r="N28" s="182"/>
      <c r="O28" s="183"/>
      <c r="P28" s="25"/>
      <c r="V28" s="30"/>
      <c r="W28" s="180"/>
      <c r="X28" s="180"/>
      <c r="Y28" s="174"/>
      <c r="Z28" s="174"/>
      <c r="AA28" s="174"/>
      <c r="AB28" s="174"/>
      <c r="AC28" s="30"/>
    </row>
    <row r="29" spans="1:29" ht="9.15" customHeight="1" x14ac:dyDescent="0.3">
      <c r="A29" s="67"/>
      <c r="B29" s="67"/>
      <c r="C29" s="189"/>
      <c r="F29" s="25"/>
      <c r="G29" s="184"/>
      <c r="H29" s="185"/>
      <c r="I29" s="186"/>
      <c r="J29" s="25"/>
      <c r="K29" s="25"/>
      <c r="L29" s="25"/>
      <c r="M29" s="184"/>
      <c r="N29" s="185"/>
      <c r="O29" s="186"/>
      <c r="P29" s="25"/>
      <c r="V29" s="30"/>
      <c r="W29" s="180"/>
      <c r="X29" s="180"/>
      <c r="Y29" s="174"/>
      <c r="Z29" s="174"/>
      <c r="AA29" s="174"/>
      <c r="AB29" s="174"/>
      <c r="AC29" s="30"/>
    </row>
    <row r="30" spans="1:29" ht="6.9" customHeight="1" x14ac:dyDescent="0.3">
      <c r="A30" s="67"/>
      <c r="B30" s="67"/>
      <c r="C30" s="18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V30" s="30"/>
      <c r="W30" s="32"/>
      <c r="X30" s="32"/>
      <c r="Y30" s="32"/>
      <c r="Z30" s="32"/>
      <c r="AA30" s="32"/>
      <c r="AB30" s="33"/>
      <c r="AC30" s="30"/>
    </row>
    <row r="31" spans="1:29" ht="9.15" customHeight="1" x14ac:dyDescent="0.35">
      <c r="A31" s="67"/>
      <c r="B31" s="67"/>
      <c r="C31" s="94"/>
      <c r="W31" s="19"/>
      <c r="X31" s="19"/>
      <c r="Y31" s="19"/>
    </row>
    <row r="32" spans="1:29" ht="7.5" customHeight="1" x14ac:dyDescent="0.3">
      <c r="A32" s="67"/>
      <c r="B32" s="67"/>
      <c r="C32" s="189" t="s">
        <v>43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26"/>
    </row>
    <row r="33" spans="1:29" ht="18.600000000000001" customHeight="1" x14ac:dyDescent="0.35">
      <c r="A33" s="67"/>
      <c r="B33" s="67"/>
      <c r="C33" s="189"/>
      <c r="F33" s="26"/>
      <c r="G33" s="202" t="s">
        <v>14</v>
      </c>
      <c r="H33" s="202"/>
      <c r="I33" s="202"/>
      <c r="J33" s="34"/>
      <c r="K33" s="34"/>
      <c r="L33" s="34"/>
      <c r="M33" s="202" t="s">
        <v>15</v>
      </c>
      <c r="N33" s="202"/>
      <c r="O33" s="202"/>
      <c r="P33" s="34"/>
      <c r="Q33" s="34"/>
      <c r="R33" s="34"/>
      <c r="S33" s="197" t="s">
        <v>16</v>
      </c>
      <c r="T33" s="27"/>
      <c r="V33" s="26"/>
      <c r="W33" s="191"/>
      <c r="X33" s="191"/>
      <c r="Y33" s="187"/>
      <c r="Z33" s="187"/>
      <c r="AA33" s="187"/>
      <c r="AB33" s="187"/>
      <c r="AC33" s="26"/>
    </row>
    <row r="34" spans="1:29" ht="6.9" customHeight="1" x14ac:dyDescent="0.3">
      <c r="A34" s="67"/>
      <c r="B34" s="67"/>
      <c r="C34" s="189"/>
      <c r="F34" s="2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97"/>
      <c r="T34" s="27"/>
      <c r="V34" s="26"/>
      <c r="W34" s="191"/>
      <c r="X34" s="191"/>
      <c r="Y34" s="187"/>
      <c r="Z34" s="187"/>
      <c r="AA34" s="187"/>
      <c r="AB34" s="187"/>
      <c r="AC34" s="26"/>
    </row>
    <row r="35" spans="1:29" ht="12.15" customHeight="1" x14ac:dyDescent="0.3">
      <c r="A35" s="67"/>
      <c r="B35" s="67"/>
      <c r="C35" s="189"/>
      <c r="F35" s="26"/>
      <c r="G35" s="35" t="s">
        <v>12</v>
      </c>
      <c r="H35" s="35"/>
      <c r="I35" s="34"/>
      <c r="J35" s="34"/>
      <c r="K35" s="34"/>
      <c r="L35" s="34"/>
      <c r="M35" s="35" t="s">
        <v>7</v>
      </c>
      <c r="N35" s="35"/>
      <c r="O35" s="34"/>
      <c r="P35" s="34"/>
      <c r="Q35" s="34"/>
      <c r="R35" s="34"/>
      <c r="S35" s="198"/>
      <c r="T35" s="26"/>
      <c r="V35" s="26"/>
      <c r="W35" s="192"/>
      <c r="X35" s="192"/>
      <c r="Y35" s="187"/>
      <c r="Z35" s="187"/>
      <c r="AA35" s="187"/>
      <c r="AB35" s="188"/>
      <c r="AC35" s="26"/>
    </row>
    <row r="36" spans="1:29" ht="15.9" customHeight="1" x14ac:dyDescent="0.3">
      <c r="A36" s="67"/>
      <c r="B36" s="67"/>
      <c r="C36" s="189"/>
      <c r="F36" s="26"/>
      <c r="G36" s="36">
        <v>0.35</v>
      </c>
      <c r="H36" s="177">
        <f>M19*G36</f>
        <v>74375000</v>
      </c>
      <c r="I36" s="178"/>
      <c r="J36" s="26"/>
      <c r="K36" s="26"/>
      <c r="L36" s="26"/>
      <c r="M36" s="37">
        <v>1</v>
      </c>
      <c r="N36" s="177">
        <f>G28</f>
        <v>40375000</v>
      </c>
      <c r="O36" s="178"/>
      <c r="P36" s="26"/>
      <c r="Q36" s="26"/>
      <c r="R36" s="26"/>
      <c r="S36" s="42">
        <f>H36+N36</f>
        <v>114750000</v>
      </c>
      <c r="T36" s="26"/>
      <c r="V36" s="26"/>
      <c r="W36" s="199">
        <f>M28-S36</f>
        <v>138125000</v>
      </c>
      <c r="X36" s="200"/>
      <c r="Y36" s="76"/>
      <c r="Z36" s="96">
        <f>W36/M28</f>
        <v>0.54621848739495793</v>
      </c>
      <c r="AA36" s="29"/>
      <c r="AB36" s="96">
        <f>S36/M28</f>
        <v>0.45378151260504201</v>
      </c>
      <c r="AC36" s="26"/>
    </row>
    <row r="37" spans="1:29" ht="5.85" customHeight="1" x14ac:dyDescent="0.3">
      <c r="A37" s="67"/>
      <c r="B37" s="79"/>
      <c r="C37" s="18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V37" s="26"/>
      <c r="W37" s="80"/>
      <c r="X37" s="80"/>
      <c r="Y37" s="80"/>
      <c r="Z37" s="81"/>
      <c r="AA37" s="97"/>
      <c r="AB37" s="81"/>
      <c r="AC37" s="26"/>
    </row>
    <row r="38" spans="1:29" ht="10.5" customHeight="1" x14ac:dyDescent="0.3">
      <c r="A38" s="67"/>
      <c r="B38" s="67"/>
      <c r="C38" s="94"/>
      <c r="W38" s="22"/>
      <c r="X38" s="22"/>
      <c r="Y38" s="22"/>
      <c r="Z38" s="21"/>
      <c r="AA38" s="21"/>
      <c r="AB38" s="21"/>
    </row>
    <row r="39" spans="1:29" ht="6.9" customHeight="1" x14ac:dyDescent="0.3">
      <c r="A39" s="67"/>
      <c r="B39" s="67"/>
      <c r="C39" s="189" t="s">
        <v>29</v>
      </c>
      <c r="F39" s="28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28"/>
      <c r="W39" s="1"/>
      <c r="X39" s="1"/>
      <c r="Y39" s="1"/>
      <c r="Z39" s="21"/>
      <c r="AA39" s="21"/>
      <c r="AB39" s="21"/>
    </row>
    <row r="40" spans="1:29" ht="19.5" customHeight="1" x14ac:dyDescent="0.3">
      <c r="A40" s="67"/>
      <c r="B40" s="67"/>
      <c r="C40" s="189"/>
      <c r="F40" s="28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28"/>
      <c r="W40" s="20"/>
      <c r="X40" s="20"/>
      <c r="Y40" s="20"/>
    </row>
    <row r="41" spans="1:29" ht="12.15" customHeight="1" x14ac:dyDescent="0.3">
      <c r="A41" s="67"/>
      <c r="B41" s="67"/>
      <c r="C41" s="189"/>
      <c r="F41" s="28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5"/>
      <c r="T41" s="28"/>
      <c r="W41" s="20"/>
      <c r="X41" s="20"/>
      <c r="Y41" s="20"/>
    </row>
    <row r="42" spans="1:29" ht="17.399999999999999" customHeight="1" x14ac:dyDescent="0.3">
      <c r="A42" s="67"/>
      <c r="B42" s="67"/>
      <c r="C42" s="189"/>
      <c r="F42" s="28"/>
      <c r="G42" s="175">
        <f>G19</f>
        <v>2.5000000000000001E-2</v>
      </c>
      <c r="H42" s="176"/>
      <c r="I42" s="98" t="s">
        <v>38</v>
      </c>
      <c r="J42" s="85"/>
      <c r="K42" s="85"/>
      <c r="L42" s="85"/>
      <c r="M42" s="133">
        <f>(M28/G10)*Z36</f>
        <v>1.6249999999999997E-2</v>
      </c>
      <c r="N42" s="134"/>
      <c r="O42" s="135"/>
      <c r="P42" s="85"/>
      <c r="Q42" s="85"/>
      <c r="R42" s="85"/>
      <c r="S42" s="99">
        <f>(M28/G10)-M42</f>
        <v>1.3500000000000002E-2</v>
      </c>
      <c r="T42" s="28"/>
    </row>
    <row r="43" spans="1:29" ht="6.9" customHeight="1" x14ac:dyDescent="0.3">
      <c r="A43" s="67"/>
      <c r="B43" s="67"/>
      <c r="C43" s="189"/>
      <c r="F43" s="28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28"/>
    </row>
    <row r="44" spans="1:29" ht="21.9" customHeight="1" x14ac:dyDescent="0.3">
      <c r="C44" s="40"/>
      <c r="H44" s="65"/>
      <c r="S44" s="51"/>
      <c r="W44" s="203"/>
      <c r="X44" s="203"/>
    </row>
    <row r="45" spans="1:29" ht="14.4" x14ac:dyDescent="0.3"/>
  </sheetData>
  <sheetProtection algorithmName="SHA-512" hashValue="s1sf3lRBh0bwUZ/7jfIgLOn5LOCSpRHdeC+Dcx1UnBrGr72U8X/Fg1bpEQnjQ9CnGyUfFQCMMA1zCRH7xgXv1Q==" saltValue="9muCT2Fwxpl3ObS/x5fAZQ==" spinCount="100000" sheet="1" objects="1" scenarios="1"/>
  <dataConsolidate/>
  <mergeCells count="49">
    <mergeCell ref="C5:C12"/>
    <mergeCell ref="S10:S11"/>
    <mergeCell ref="R4:T9"/>
    <mergeCell ref="W44:X44"/>
    <mergeCell ref="W5:AB7"/>
    <mergeCell ref="W8:X10"/>
    <mergeCell ref="Y8:AB10"/>
    <mergeCell ref="G10:I11"/>
    <mergeCell ref="M10:O11"/>
    <mergeCell ref="W11:X13"/>
    <mergeCell ref="Y11:AB13"/>
    <mergeCell ref="G14:I18"/>
    <mergeCell ref="M14:O18"/>
    <mergeCell ref="W14:X16"/>
    <mergeCell ref="Y14:AB16"/>
    <mergeCell ref="Y32:AA35"/>
    <mergeCell ref="AB32:AB35"/>
    <mergeCell ref="G2:S2"/>
    <mergeCell ref="G4:I9"/>
    <mergeCell ref="K4:Q9"/>
    <mergeCell ref="C32:C37"/>
    <mergeCell ref="W32:X35"/>
    <mergeCell ref="G33:I33"/>
    <mergeCell ref="M33:O33"/>
    <mergeCell ref="S33:S35"/>
    <mergeCell ref="W36:X36"/>
    <mergeCell ref="H36:I36"/>
    <mergeCell ref="N36:O36"/>
    <mergeCell ref="C15:C30"/>
    <mergeCell ref="W18:AB20"/>
    <mergeCell ref="G19:I20"/>
    <mergeCell ref="M19:O20"/>
    <mergeCell ref="W21:X23"/>
    <mergeCell ref="Y21:AB23"/>
    <mergeCell ref="G23:I27"/>
    <mergeCell ref="M23:O27"/>
    <mergeCell ref="W24:X26"/>
    <mergeCell ref="Y24:AB26"/>
    <mergeCell ref="W27:X29"/>
    <mergeCell ref="Y27:AB29"/>
    <mergeCell ref="G28:I29"/>
    <mergeCell ref="M28:O29"/>
    <mergeCell ref="C39:C43"/>
    <mergeCell ref="K39:Q41"/>
    <mergeCell ref="S39:S41"/>
    <mergeCell ref="G40:I41"/>
    <mergeCell ref="G42:H42"/>
    <mergeCell ref="M42:O42"/>
    <mergeCell ref="M43:O43"/>
  </mergeCells>
  <dataValidations count="1">
    <dataValidation type="whole" operator="lessThanOrEqual" allowBlank="1" showInputMessage="1" showErrorMessage="1" errorTitle="Monto máximo = $6.730.000.000" error="El monto ingresado supera el monto máximo permitido para pyme preferente" sqref="G10:I11" xr:uid="{00000000-0002-0000-0300-000000000000}">
      <formula1>8500000000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ar valores de la lista" error="En este campo solo se pueden utilizar los valores permitidos en la lista desplegable._x000a__x000a_El boton de lista desplegable aparece cuando se hace click en la celda" xr:uid="{00000000-0002-0000-0300-000001000000}">
          <x14:formula1>
            <xm:f>'Datos Matriz'!$AC$5:$AG$5</xm:f>
          </x14:formula1>
          <xm:sqref>M10:O11</xm:sqref>
        </x14:dataValidation>
        <x14:dataValidation type="list" allowBlank="1" showInputMessage="1" showErrorMessage="1" errorTitle="Solo valores de la lista" error="Este campo solo permite valores de la lista desplegable" xr:uid="{00000000-0002-0000-0300-000002000000}">
          <x14:formula1>
            <xm:f>'Datos Matriz'!$V$4:$V$15</xm:f>
          </x14:formula1>
          <xm:sqref>S10:S11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6B91B-17A9-4219-BC03-25EE5DB5CDBD}">
  <sheetPr>
    <tabColor rgb="FF004F91"/>
  </sheetPr>
  <dimension ref="A1:AD45"/>
  <sheetViews>
    <sheetView showGridLines="0" zoomScale="90" zoomScaleNormal="90" workbookViewId="0"/>
  </sheetViews>
  <sheetFormatPr baseColWidth="10" defaultColWidth="0" defaultRowHeight="14.85" customHeight="1" zeroHeight="1" x14ac:dyDescent="0.3"/>
  <cols>
    <col min="1" max="1" width="9.44140625" customWidth="1"/>
    <col min="2" max="2" width="21" customWidth="1"/>
    <col min="3" max="3" width="28.109375" customWidth="1"/>
    <col min="4" max="4" width="3.109375" customWidth="1"/>
    <col min="5" max="5" width="4.5546875" customWidth="1"/>
    <col min="6" max="6" width="0.5546875" customWidth="1"/>
    <col min="7" max="7" width="8" customWidth="1"/>
    <col min="8" max="8" width="7.44140625" customWidth="1"/>
    <col min="9" max="9" width="6.109375" customWidth="1"/>
    <col min="10" max="10" width="1.44140625" customWidth="1"/>
    <col min="11" max="11" width="1" customWidth="1"/>
    <col min="12" max="12" width="1.44140625" customWidth="1"/>
    <col min="13" max="14" width="9.109375" customWidth="1"/>
    <col min="15" max="15" width="6" customWidth="1"/>
    <col min="16" max="16" width="1.109375" customWidth="1"/>
    <col min="17" max="17" width="1" customWidth="1"/>
    <col min="18" max="18" width="1.44140625" customWidth="1"/>
    <col min="19" max="19" width="23" customWidth="1"/>
    <col min="20" max="20" width="1.109375" customWidth="1"/>
    <col min="21" max="21" width="5" customWidth="1"/>
    <col min="22" max="22" width="1" customWidth="1"/>
    <col min="23" max="23" width="10.44140625" customWidth="1"/>
    <col min="24" max="24" width="7.44140625" customWidth="1"/>
    <col min="25" max="25" width="1.44140625" customWidth="1"/>
    <col min="26" max="26" width="8.44140625" customWidth="1"/>
    <col min="27" max="27" width="1.44140625" customWidth="1"/>
    <col min="28" max="28" width="8.5546875" customWidth="1"/>
    <col min="29" max="29" width="1" customWidth="1"/>
    <col min="30" max="30" width="21.5546875" customWidth="1"/>
    <col min="31" max="16384" width="11.44140625" hidden="1"/>
  </cols>
  <sheetData>
    <row r="1" spans="1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9" ht="24.9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1:29" ht="18.600000000000001" customHeight="1" x14ac:dyDescent="0.3"/>
    <row r="4" spans="1:29" ht="6.9" customHeight="1" x14ac:dyDescent="0.3">
      <c r="F4" s="24"/>
      <c r="G4" s="130" t="s">
        <v>11</v>
      </c>
      <c r="H4" s="130"/>
      <c r="I4" s="130"/>
      <c r="J4" s="24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30"/>
      <c r="W4" s="30"/>
      <c r="X4" s="30"/>
      <c r="Y4" s="30"/>
      <c r="Z4" s="30"/>
      <c r="AA4" s="30"/>
      <c r="AB4" s="30"/>
      <c r="AC4" s="30"/>
    </row>
    <row r="5" spans="1:29" ht="9.15" customHeight="1" x14ac:dyDescent="0.3">
      <c r="A5" s="67"/>
      <c r="B5" s="67"/>
      <c r="C5" s="193" t="s">
        <v>41</v>
      </c>
      <c r="F5" s="24"/>
      <c r="G5" s="130"/>
      <c r="H5" s="130"/>
      <c r="I5" s="130"/>
      <c r="J5" s="24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30"/>
      <c r="W5" s="137" t="s">
        <v>20</v>
      </c>
      <c r="X5" s="137"/>
      <c r="Y5" s="137"/>
      <c r="Z5" s="137"/>
      <c r="AA5" s="137"/>
      <c r="AB5" s="137"/>
      <c r="AC5" s="30"/>
    </row>
    <row r="6" spans="1:29" ht="6.9" customHeight="1" x14ac:dyDescent="0.3">
      <c r="A6" s="67"/>
      <c r="B6" s="67"/>
      <c r="C6" s="193"/>
      <c r="F6" s="24"/>
      <c r="G6" s="130"/>
      <c r="H6" s="130"/>
      <c r="I6" s="130"/>
      <c r="J6" s="24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30"/>
      <c r="W6" s="137"/>
      <c r="X6" s="137"/>
      <c r="Y6" s="137"/>
      <c r="Z6" s="137"/>
      <c r="AA6" s="137"/>
      <c r="AB6" s="137"/>
      <c r="AC6" s="30"/>
    </row>
    <row r="7" spans="1:29" ht="12.75" customHeight="1" x14ac:dyDescent="0.3">
      <c r="A7" s="67"/>
      <c r="B7" s="67"/>
      <c r="C7" s="193"/>
      <c r="F7" s="24"/>
      <c r="G7" s="130"/>
      <c r="H7" s="130"/>
      <c r="I7" s="130"/>
      <c r="J7" s="24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30"/>
      <c r="W7" s="137"/>
      <c r="X7" s="137"/>
      <c r="Y7" s="137"/>
      <c r="Z7" s="137"/>
      <c r="AA7" s="137"/>
      <c r="AB7" s="137"/>
      <c r="AC7" s="30"/>
    </row>
    <row r="8" spans="1:29" ht="8.4" customHeight="1" x14ac:dyDescent="0.3">
      <c r="A8" s="67"/>
      <c r="B8" s="67"/>
      <c r="C8" s="193"/>
      <c r="F8" s="24"/>
      <c r="G8" s="130"/>
      <c r="H8" s="130"/>
      <c r="I8" s="130"/>
      <c r="J8" s="24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30"/>
      <c r="W8" s="138" t="s">
        <v>26</v>
      </c>
      <c r="X8" s="138"/>
      <c r="Y8" s="139">
        <f>M28</f>
        <v>184711.8</v>
      </c>
      <c r="Z8" s="140"/>
      <c r="AA8" s="140"/>
      <c r="AB8" s="141"/>
      <c r="AC8" s="30"/>
    </row>
    <row r="9" spans="1:29" ht="5.85" customHeight="1" x14ac:dyDescent="0.3">
      <c r="A9" s="67"/>
      <c r="B9" s="67"/>
      <c r="C9" s="193"/>
      <c r="F9" s="24"/>
      <c r="G9" s="130"/>
      <c r="H9" s="130"/>
      <c r="I9" s="130"/>
      <c r="J9" s="24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30"/>
      <c r="W9" s="138"/>
      <c r="X9" s="138"/>
      <c r="Y9" s="142"/>
      <c r="Z9" s="143"/>
      <c r="AA9" s="143"/>
      <c r="AB9" s="144"/>
      <c r="AC9" s="30"/>
    </row>
    <row r="10" spans="1:29" ht="7.5" customHeight="1" x14ac:dyDescent="0.3">
      <c r="A10" s="67"/>
      <c r="B10" s="67"/>
      <c r="C10" s="193"/>
      <c r="F10" s="17"/>
      <c r="G10" s="148">
        <v>7800000</v>
      </c>
      <c r="H10" s="149"/>
      <c r="I10" s="150"/>
      <c r="J10" s="24"/>
      <c r="K10" s="45"/>
      <c r="L10" s="45"/>
      <c r="M10" s="204">
        <v>0.9</v>
      </c>
      <c r="N10" s="205"/>
      <c r="O10" s="206"/>
      <c r="P10" s="45"/>
      <c r="Q10" s="45"/>
      <c r="R10" s="46"/>
      <c r="S10" s="154">
        <v>12</v>
      </c>
      <c r="T10" s="23"/>
      <c r="V10" s="30"/>
      <c r="W10" s="138"/>
      <c r="X10" s="138"/>
      <c r="Y10" s="145"/>
      <c r="Z10" s="146"/>
      <c r="AA10" s="146"/>
      <c r="AB10" s="147"/>
      <c r="AC10" s="30"/>
    </row>
    <row r="11" spans="1:29" ht="8.4" customHeight="1" x14ac:dyDescent="0.3">
      <c r="A11" s="67"/>
      <c r="B11" s="67"/>
      <c r="C11" s="193"/>
      <c r="F11" s="17"/>
      <c r="G11" s="151"/>
      <c r="H11" s="152"/>
      <c r="I11" s="153"/>
      <c r="J11" s="24"/>
      <c r="K11" s="24"/>
      <c r="L11" s="24"/>
      <c r="M11" s="207"/>
      <c r="N11" s="208"/>
      <c r="O11" s="209"/>
      <c r="P11" s="24"/>
      <c r="Q11" s="24"/>
      <c r="R11" s="24"/>
      <c r="S11" s="157"/>
      <c r="T11" s="17"/>
      <c r="V11" s="30"/>
      <c r="W11" s="138" t="s">
        <v>27</v>
      </c>
      <c r="X11" s="138"/>
      <c r="Y11" s="139">
        <f>Y8/S10</f>
        <v>15392.65</v>
      </c>
      <c r="Z11" s="140"/>
      <c r="AA11" s="140"/>
      <c r="AB11" s="141"/>
      <c r="AC11" s="30"/>
    </row>
    <row r="12" spans="1:29" ht="9.15" customHeight="1" x14ac:dyDescent="0.3">
      <c r="A12" s="67"/>
      <c r="B12" s="67"/>
      <c r="C12" s="19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30"/>
      <c r="W12" s="138"/>
      <c r="X12" s="138"/>
      <c r="Y12" s="142"/>
      <c r="Z12" s="143"/>
      <c r="AA12" s="143"/>
      <c r="AB12" s="144"/>
      <c r="AC12" s="30"/>
    </row>
    <row r="13" spans="1:29" ht="7.5" customHeight="1" x14ac:dyDescent="0.3">
      <c r="A13" s="67"/>
      <c r="B13" s="67"/>
      <c r="C13" s="93"/>
      <c r="V13" s="30"/>
      <c r="W13" s="138"/>
      <c r="X13" s="138"/>
      <c r="Y13" s="145"/>
      <c r="Z13" s="146"/>
      <c r="AA13" s="146"/>
      <c r="AB13" s="147"/>
      <c r="AC13" s="30"/>
    </row>
    <row r="14" spans="1:29" ht="6.9" customHeight="1" x14ac:dyDescent="0.3">
      <c r="A14" s="67"/>
      <c r="B14" s="67"/>
      <c r="C14" s="93"/>
      <c r="F14" s="25"/>
      <c r="G14" s="179" t="s">
        <v>17</v>
      </c>
      <c r="H14" s="179"/>
      <c r="I14" s="179"/>
      <c r="J14" s="25"/>
      <c r="K14" s="25"/>
      <c r="L14" s="25"/>
      <c r="M14" s="131" t="s">
        <v>18</v>
      </c>
      <c r="N14" s="131"/>
      <c r="O14" s="131"/>
      <c r="P14" s="25"/>
      <c r="V14" s="30"/>
      <c r="W14" s="138" t="s">
        <v>22</v>
      </c>
      <c r="X14" s="138"/>
      <c r="Y14" s="139">
        <f>Y11/30</f>
        <v>513.08833333333337</v>
      </c>
      <c r="Z14" s="140"/>
      <c r="AA14" s="140"/>
      <c r="AB14" s="141"/>
      <c r="AC14" s="30"/>
    </row>
    <row r="15" spans="1:29" ht="8.4" customHeight="1" x14ac:dyDescent="0.3">
      <c r="A15" s="67"/>
      <c r="B15" s="67"/>
      <c r="C15" s="189" t="s">
        <v>42</v>
      </c>
      <c r="F15" s="25"/>
      <c r="G15" s="179"/>
      <c r="H15" s="179"/>
      <c r="I15" s="179"/>
      <c r="J15" s="25"/>
      <c r="K15" s="25"/>
      <c r="L15" s="25"/>
      <c r="M15" s="131"/>
      <c r="N15" s="131"/>
      <c r="O15" s="131"/>
      <c r="P15" s="25"/>
      <c r="V15" s="30"/>
      <c r="W15" s="138"/>
      <c r="X15" s="138"/>
      <c r="Y15" s="142"/>
      <c r="Z15" s="143"/>
      <c r="AA15" s="143"/>
      <c r="AB15" s="144"/>
      <c r="AC15" s="30"/>
    </row>
    <row r="16" spans="1:29" ht="8.4" customHeight="1" x14ac:dyDescent="0.3">
      <c r="A16" s="67"/>
      <c r="B16" s="67"/>
      <c r="C16" s="189"/>
      <c r="F16" s="25"/>
      <c r="G16" s="179"/>
      <c r="H16" s="179"/>
      <c r="I16" s="179"/>
      <c r="J16" s="25"/>
      <c r="K16" s="25"/>
      <c r="L16" s="25"/>
      <c r="M16" s="131"/>
      <c r="N16" s="131"/>
      <c r="O16" s="131"/>
      <c r="P16" s="25"/>
      <c r="V16" s="30"/>
      <c r="W16" s="138"/>
      <c r="X16" s="138"/>
      <c r="Y16" s="145"/>
      <c r="Z16" s="146"/>
      <c r="AA16" s="146"/>
      <c r="AB16" s="147"/>
      <c r="AC16" s="30"/>
    </row>
    <row r="17" spans="1:29" ht="7.5" customHeight="1" x14ac:dyDescent="0.3">
      <c r="A17" s="67"/>
      <c r="B17" s="67"/>
      <c r="C17" s="189"/>
      <c r="F17" s="25"/>
      <c r="G17" s="179"/>
      <c r="H17" s="179"/>
      <c r="I17" s="179"/>
      <c r="J17" s="25"/>
      <c r="K17" s="25"/>
      <c r="L17" s="25"/>
      <c r="M17" s="131"/>
      <c r="N17" s="131"/>
      <c r="O17" s="131"/>
      <c r="P17" s="25"/>
      <c r="V17" s="30"/>
      <c r="W17" s="31"/>
      <c r="X17" s="31"/>
      <c r="Y17" s="31"/>
      <c r="Z17" s="31"/>
      <c r="AA17" s="31"/>
      <c r="AB17" s="31"/>
      <c r="AC17" s="30"/>
    </row>
    <row r="18" spans="1:29" ht="7.5" customHeight="1" x14ac:dyDescent="0.3">
      <c r="A18" s="67"/>
      <c r="B18" s="67"/>
      <c r="C18" s="189"/>
      <c r="F18" s="25"/>
      <c r="G18" s="201"/>
      <c r="H18" s="201"/>
      <c r="I18" s="201"/>
      <c r="J18" s="25"/>
      <c r="K18" s="25"/>
      <c r="L18" s="25"/>
      <c r="M18" s="132"/>
      <c r="N18" s="132"/>
      <c r="O18" s="132"/>
      <c r="P18" s="25"/>
      <c r="V18" s="30"/>
      <c r="W18" s="137" t="s">
        <v>21</v>
      </c>
      <c r="X18" s="137"/>
      <c r="Y18" s="137"/>
      <c r="Z18" s="137"/>
      <c r="AA18" s="137"/>
      <c r="AB18" s="137"/>
      <c r="AC18" s="30"/>
    </row>
    <row r="19" spans="1:29" ht="12.15" customHeight="1" x14ac:dyDescent="0.3">
      <c r="A19" s="67"/>
      <c r="B19" s="67"/>
      <c r="C19" s="189"/>
      <c r="F19" s="25"/>
      <c r="G19" s="161">
        <f>INDEX('Datos Matriz'!CW4:CZ123,MATCH('UXC emp319'!S10,'Datos Matriz'!CW4:CW123,0),MATCH('UXC emp319'!M10,'Datos Matriz'!CW3:CZ3,0))</f>
        <v>1.9900000000000001E-2</v>
      </c>
      <c r="H19" s="162"/>
      <c r="I19" s="163"/>
      <c r="J19" s="25"/>
      <c r="K19" s="25"/>
      <c r="L19" s="25"/>
      <c r="M19" s="167">
        <f>G10*G19</f>
        <v>155220</v>
      </c>
      <c r="N19" s="168"/>
      <c r="O19" s="169"/>
      <c r="P19" s="25"/>
      <c r="V19" s="30"/>
      <c r="W19" s="137"/>
      <c r="X19" s="137"/>
      <c r="Y19" s="137"/>
      <c r="Z19" s="137"/>
      <c r="AA19" s="137"/>
      <c r="AB19" s="137"/>
      <c r="AC19" s="30"/>
    </row>
    <row r="20" spans="1:29" ht="5.25" customHeight="1" x14ac:dyDescent="0.3">
      <c r="A20" s="67"/>
      <c r="B20" s="67"/>
      <c r="C20" s="189"/>
      <c r="F20" s="25"/>
      <c r="G20" s="164"/>
      <c r="H20" s="165"/>
      <c r="I20" s="166"/>
      <c r="J20" s="25"/>
      <c r="K20" s="25"/>
      <c r="L20" s="25"/>
      <c r="M20" s="170"/>
      <c r="N20" s="171"/>
      <c r="O20" s="172"/>
      <c r="P20" s="25"/>
      <c r="V20" s="30"/>
      <c r="W20" s="137"/>
      <c r="X20" s="137"/>
      <c r="Y20" s="137"/>
      <c r="Z20" s="137"/>
      <c r="AA20" s="137"/>
      <c r="AB20" s="137"/>
      <c r="AC20" s="30"/>
    </row>
    <row r="21" spans="1:29" ht="7.5" customHeight="1" x14ac:dyDescent="0.3">
      <c r="A21" s="67"/>
      <c r="B21" s="67"/>
      <c r="C21" s="18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V21" s="30"/>
      <c r="W21" s="180" t="s">
        <v>28</v>
      </c>
      <c r="X21" s="180"/>
      <c r="Y21" s="173">
        <f>W36</f>
        <v>100892.99999999999</v>
      </c>
      <c r="Z21" s="174"/>
      <c r="AA21" s="174"/>
      <c r="AB21" s="174"/>
      <c r="AC21" s="30"/>
    </row>
    <row r="22" spans="1:29" ht="7.5" customHeight="1" x14ac:dyDescent="0.3">
      <c r="A22" s="67"/>
      <c r="B22" s="67"/>
      <c r="C22" s="18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V22" s="30"/>
      <c r="W22" s="180"/>
      <c r="X22" s="180"/>
      <c r="Y22" s="174"/>
      <c r="Z22" s="174"/>
      <c r="AA22" s="174"/>
      <c r="AB22" s="174"/>
      <c r="AC22" s="30"/>
    </row>
    <row r="23" spans="1:29" ht="7.5" customHeight="1" x14ac:dyDescent="0.3">
      <c r="A23" s="67"/>
      <c r="B23" s="67"/>
      <c r="C23" s="189"/>
      <c r="F23" s="25"/>
      <c r="G23" s="179" t="s">
        <v>19</v>
      </c>
      <c r="H23" s="179"/>
      <c r="I23" s="179"/>
      <c r="J23" s="25"/>
      <c r="K23" s="25"/>
      <c r="L23" s="25"/>
      <c r="M23" s="131" t="s">
        <v>8</v>
      </c>
      <c r="N23" s="131"/>
      <c r="O23" s="131"/>
      <c r="P23" s="25"/>
      <c r="V23" s="30"/>
      <c r="W23" s="180"/>
      <c r="X23" s="180"/>
      <c r="Y23" s="174"/>
      <c r="Z23" s="174"/>
      <c r="AA23" s="174"/>
      <c r="AB23" s="174"/>
      <c r="AC23" s="30"/>
    </row>
    <row r="24" spans="1:29" ht="8.4" customHeight="1" x14ac:dyDescent="0.3">
      <c r="A24" s="67"/>
      <c r="B24" s="67"/>
      <c r="C24" s="189"/>
      <c r="F24" s="25"/>
      <c r="G24" s="179"/>
      <c r="H24" s="179"/>
      <c r="I24" s="179"/>
      <c r="J24" s="25"/>
      <c r="K24" s="25"/>
      <c r="L24" s="25"/>
      <c r="M24" s="131"/>
      <c r="N24" s="131"/>
      <c r="O24" s="131"/>
      <c r="P24" s="25"/>
      <c r="V24" s="30"/>
      <c r="W24" s="180" t="s">
        <v>27</v>
      </c>
      <c r="X24" s="180"/>
      <c r="Y24" s="173">
        <f>Y21/S10</f>
        <v>8407.7499999999982</v>
      </c>
      <c r="Z24" s="174"/>
      <c r="AA24" s="174"/>
      <c r="AB24" s="174"/>
      <c r="AC24" s="30"/>
    </row>
    <row r="25" spans="1:29" ht="8.4" customHeight="1" x14ac:dyDescent="0.3">
      <c r="A25" s="67"/>
      <c r="B25" s="67"/>
      <c r="C25" s="189"/>
      <c r="F25" s="25"/>
      <c r="G25" s="179"/>
      <c r="H25" s="179"/>
      <c r="I25" s="179"/>
      <c r="J25" s="25"/>
      <c r="K25" s="25"/>
      <c r="L25" s="25"/>
      <c r="M25" s="131"/>
      <c r="N25" s="131"/>
      <c r="O25" s="131"/>
      <c r="P25" s="25"/>
      <c r="V25" s="30"/>
      <c r="W25" s="180"/>
      <c r="X25" s="180"/>
      <c r="Y25" s="174"/>
      <c r="Z25" s="174"/>
      <c r="AA25" s="174"/>
      <c r="AB25" s="174"/>
      <c r="AC25" s="30"/>
    </row>
    <row r="26" spans="1:29" ht="8.4" customHeight="1" x14ac:dyDescent="0.3">
      <c r="A26" s="67"/>
      <c r="B26" s="67"/>
      <c r="C26" s="189"/>
      <c r="F26" s="25"/>
      <c r="G26" s="179"/>
      <c r="H26" s="179"/>
      <c r="I26" s="179"/>
      <c r="J26" s="25"/>
      <c r="K26" s="25"/>
      <c r="L26" s="25"/>
      <c r="M26" s="131"/>
      <c r="N26" s="131"/>
      <c r="O26" s="131"/>
      <c r="P26" s="25"/>
      <c r="U26" s="18"/>
      <c r="V26" s="30"/>
      <c r="W26" s="180"/>
      <c r="X26" s="180"/>
      <c r="Y26" s="174"/>
      <c r="Z26" s="174"/>
      <c r="AA26" s="174"/>
      <c r="AB26" s="174"/>
      <c r="AC26" s="30"/>
    </row>
    <row r="27" spans="1:29" ht="6.9" customHeight="1" x14ac:dyDescent="0.3">
      <c r="A27" s="67"/>
      <c r="B27" s="67"/>
      <c r="C27" s="189"/>
      <c r="F27" s="25"/>
      <c r="G27" s="179"/>
      <c r="H27" s="179"/>
      <c r="I27" s="179"/>
      <c r="J27" s="25"/>
      <c r="K27" s="25"/>
      <c r="L27" s="25"/>
      <c r="M27" s="132"/>
      <c r="N27" s="132"/>
      <c r="O27" s="132"/>
      <c r="P27" s="25"/>
      <c r="V27" s="30"/>
      <c r="W27" s="180" t="s">
        <v>22</v>
      </c>
      <c r="X27" s="180"/>
      <c r="Y27" s="173">
        <f>Y24/30</f>
        <v>280.25833333333327</v>
      </c>
      <c r="Z27" s="174"/>
      <c r="AA27" s="174"/>
      <c r="AB27" s="174"/>
      <c r="AC27" s="30"/>
    </row>
    <row r="28" spans="1:29" ht="7.5" customHeight="1" x14ac:dyDescent="0.3">
      <c r="A28" s="67"/>
      <c r="B28" s="67"/>
      <c r="C28" s="189"/>
      <c r="F28" s="25"/>
      <c r="G28" s="181">
        <f>M19*0.19</f>
        <v>29491.8</v>
      </c>
      <c r="H28" s="182"/>
      <c r="I28" s="183"/>
      <c r="J28" s="25"/>
      <c r="K28" s="25"/>
      <c r="L28" s="25"/>
      <c r="M28" s="181">
        <f>M19+G28</f>
        <v>184711.8</v>
      </c>
      <c r="N28" s="182"/>
      <c r="O28" s="183"/>
      <c r="P28" s="25"/>
      <c r="V28" s="30"/>
      <c r="W28" s="180"/>
      <c r="X28" s="180"/>
      <c r="Y28" s="174"/>
      <c r="Z28" s="174"/>
      <c r="AA28" s="174"/>
      <c r="AB28" s="174"/>
      <c r="AC28" s="30"/>
    </row>
    <row r="29" spans="1:29" ht="9.15" customHeight="1" x14ac:dyDescent="0.3">
      <c r="A29" s="67"/>
      <c r="B29" s="67"/>
      <c r="C29" s="189"/>
      <c r="F29" s="25"/>
      <c r="G29" s="184"/>
      <c r="H29" s="185"/>
      <c r="I29" s="186"/>
      <c r="J29" s="25"/>
      <c r="K29" s="25"/>
      <c r="L29" s="25"/>
      <c r="M29" s="184"/>
      <c r="N29" s="185"/>
      <c r="O29" s="186"/>
      <c r="P29" s="25"/>
      <c r="V29" s="30"/>
      <c r="W29" s="180"/>
      <c r="X29" s="180"/>
      <c r="Y29" s="174"/>
      <c r="Z29" s="174"/>
      <c r="AA29" s="174"/>
      <c r="AB29" s="174"/>
      <c r="AC29" s="30"/>
    </row>
    <row r="30" spans="1:29" ht="6.9" customHeight="1" x14ac:dyDescent="0.3">
      <c r="A30" s="67"/>
      <c r="B30" s="67"/>
      <c r="C30" s="18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V30" s="30"/>
      <c r="W30" s="32"/>
      <c r="X30" s="32"/>
      <c r="Y30" s="32"/>
      <c r="Z30" s="32"/>
      <c r="AA30" s="32"/>
      <c r="AB30" s="33"/>
      <c r="AC30" s="30"/>
    </row>
    <row r="31" spans="1:29" ht="9.15" customHeight="1" x14ac:dyDescent="0.35">
      <c r="A31" s="67"/>
      <c r="B31" s="67"/>
      <c r="C31" s="94"/>
      <c r="W31" s="19"/>
      <c r="X31" s="19"/>
      <c r="Y31" s="19"/>
    </row>
    <row r="32" spans="1:29" ht="7.5" customHeight="1" x14ac:dyDescent="0.3">
      <c r="A32" s="67"/>
      <c r="B32" s="67"/>
      <c r="C32" s="189" t="s">
        <v>43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26"/>
    </row>
    <row r="33" spans="1:29" ht="18.600000000000001" customHeight="1" x14ac:dyDescent="0.35">
      <c r="A33" s="67"/>
      <c r="B33" s="67"/>
      <c r="C33" s="189"/>
      <c r="F33" s="26"/>
      <c r="G33" s="202" t="s">
        <v>14</v>
      </c>
      <c r="H33" s="202"/>
      <c r="I33" s="202"/>
      <c r="J33" s="34"/>
      <c r="K33" s="34"/>
      <c r="L33" s="34"/>
      <c r="M33" s="202" t="s">
        <v>15</v>
      </c>
      <c r="N33" s="202"/>
      <c r="O33" s="202"/>
      <c r="P33" s="34"/>
      <c r="Q33" s="34"/>
      <c r="R33" s="34"/>
      <c r="S33" s="197" t="s">
        <v>16</v>
      </c>
      <c r="T33" s="27"/>
      <c r="V33" s="26"/>
      <c r="W33" s="191"/>
      <c r="X33" s="191"/>
      <c r="Y33" s="187"/>
      <c r="Z33" s="187"/>
      <c r="AA33" s="187"/>
      <c r="AB33" s="187"/>
      <c r="AC33" s="26"/>
    </row>
    <row r="34" spans="1:29" ht="6.9" customHeight="1" x14ac:dyDescent="0.3">
      <c r="A34" s="67"/>
      <c r="B34" s="67"/>
      <c r="C34" s="189"/>
      <c r="F34" s="2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97"/>
      <c r="T34" s="27"/>
      <c r="V34" s="26"/>
      <c r="W34" s="191"/>
      <c r="X34" s="191"/>
      <c r="Y34" s="187"/>
      <c r="Z34" s="187"/>
      <c r="AA34" s="187"/>
      <c r="AB34" s="187"/>
      <c r="AC34" s="26"/>
    </row>
    <row r="35" spans="1:29" ht="12.15" customHeight="1" x14ac:dyDescent="0.3">
      <c r="A35" s="67"/>
      <c r="B35" s="67"/>
      <c r="C35" s="189"/>
      <c r="F35" s="26"/>
      <c r="G35" s="35" t="s">
        <v>12</v>
      </c>
      <c r="H35" s="35"/>
      <c r="I35" s="34"/>
      <c r="J35" s="34"/>
      <c r="K35" s="34"/>
      <c r="L35" s="34"/>
      <c r="M35" s="35" t="s">
        <v>7</v>
      </c>
      <c r="N35" s="35"/>
      <c r="O35" s="34"/>
      <c r="P35" s="34"/>
      <c r="Q35" s="34"/>
      <c r="R35" s="34"/>
      <c r="S35" s="198"/>
      <c r="T35" s="26"/>
      <c r="V35" s="26"/>
      <c r="W35" s="192"/>
      <c r="X35" s="192"/>
      <c r="Y35" s="187"/>
      <c r="Z35" s="187"/>
      <c r="AA35" s="187"/>
      <c r="AB35" s="188"/>
      <c r="AC35" s="26"/>
    </row>
    <row r="36" spans="1:29" ht="15.9" customHeight="1" x14ac:dyDescent="0.3">
      <c r="A36" s="67"/>
      <c r="B36" s="67"/>
      <c r="C36" s="189"/>
      <c r="F36" s="26"/>
      <c r="G36" s="36">
        <v>0.35</v>
      </c>
      <c r="H36" s="177">
        <f>M19*G36</f>
        <v>54327</v>
      </c>
      <c r="I36" s="178"/>
      <c r="J36" s="26"/>
      <c r="K36" s="26"/>
      <c r="L36" s="26"/>
      <c r="M36" s="37">
        <v>1</v>
      </c>
      <c r="N36" s="177">
        <f>G28</f>
        <v>29491.8</v>
      </c>
      <c r="O36" s="178"/>
      <c r="P36" s="26"/>
      <c r="Q36" s="26"/>
      <c r="R36" s="26"/>
      <c r="S36" s="42">
        <f>H36+N36</f>
        <v>83818.8</v>
      </c>
      <c r="T36" s="26"/>
      <c r="V36" s="26"/>
      <c r="W36" s="199">
        <f>M28-S36</f>
        <v>100892.99999999999</v>
      </c>
      <c r="X36" s="200"/>
      <c r="Y36" s="76"/>
      <c r="Z36" s="96">
        <f>W36/M28</f>
        <v>0.54621848739495793</v>
      </c>
      <c r="AA36" s="29"/>
      <c r="AB36" s="96">
        <f>S36/M28</f>
        <v>0.45378151260504207</v>
      </c>
      <c r="AC36" s="26"/>
    </row>
    <row r="37" spans="1:29" ht="5.85" customHeight="1" x14ac:dyDescent="0.3">
      <c r="A37" s="67"/>
      <c r="B37" s="79"/>
      <c r="C37" s="18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V37" s="26"/>
      <c r="W37" s="80"/>
      <c r="X37" s="80"/>
      <c r="Y37" s="80"/>
      <c r="Z37" s="81"/>
      <c r="AA37" s="97"/>
      <c r="AB37" s="81"/>
      <c r="AC37" s="26"/>
    </row>
    <row r="38" spans="1:29" ht="10.5" customHeight="1" x14ac:dyDescent="0.3">
      <c r="A38" s="67"/>
      <c r="B38" s="67"/>
      <c r="C38" s="94"/>
      <c r="W38" s="22"/>
      <c r="X38" s="22"/>
      <c r="Y38" s="22"/>
      <c r="Z38" s="21"/>
      <c r="AA38" s="21"/>
      <c r="AB38" s="21"/>
    </row>
    <row r="39" spans="1:29" ht="6.9" customHeight="1" x14ac:dyDescent="0.3">
      <c r="A39" s="67"/>
      <c r="B39" s="67"/>
      <c r="C39" s="189" t="s">
        <v>29</v>
      </c>
      <c r="F39" s="28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28"/>
      <c r="W39" s="1"/>
      <c r="X39" s="1"/>
      <c r="Y39" s="1"/>
      <c r="Z39" s="21"/>
      <c r="AA39" s="21"/>
      <c r="AB39" s="21"/>
    </row>
    <row r="40" spans="1:29" ht="19.5" customHeight="1" x14ac:dyDescent="0.3">
      <c r="A40" s="67"/>
      <c r="B40" s="67"/>
      <c r="C40" s="189"/>
      <c r="F40" s="28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28"/>
      <c r="W40" s="20"/>
      <c r="X40" s="20"/>
      <c r="Y40" s="20"/>
    </row>
    <row r="41" spans="1:29" ht="12.15" customHeight="1" x14ac:dyDescent="0.3">
      <c r="A41" s="67"/>
      <c r="B41" s="67"/>
      <c r="C41" s="189"/>
      <c r="F41" s="28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5"/>
      <c r="T41" s="28"/>
      <c r="W41" s="20"/>
      <c r="X41" s="20"/>
      <c r="Y41" s="20"/>
    </row>
    <row r="42" spans="1:29" ht="17.399999999999999" customHeight="1" x14ac:dyDescent="0.3">
      <c r="A42" s="67"/>
      <c r="B42" s="67"/>
      <c r="C42" s="189"/>
      <c r="F42" s="28"/>
      <c r="G42" s="175">
        <f>G19</f>
        <v>1.9900000000000001E-2</v>
      </c>
      <c r="H42" s="176"/>
      <c r="I42" s="98" t="s">
        <v>38</v>
      </c>
      <c r="J42" s="85"/>
      <c r="K42" s="85"/>
      <c r="L42" s="85"/>
      <c r="M42" s="133">
        <f>(M28/G10)*Z36</f>
        <v>1.2934999999999997E-2</v>
      </c>
      <c r="N42" s="134"/>
      <c r="O42" s="135"/>
      <c r="P42" s="85"/>
      <c r="Q42" s="85"/>
      <c r="R42" s="85"/>
      <c r="S42" s="99">
        <f>(M28/G10)-M42</f>
        <v>1.0746E-2</v>
      </c>
      <c r="T42" s="28"/>
    </row>
    <row r="43" spans="1:29" ht="6.9" customHeight="1" x14ac:dyDescent="0.3">
      <c r="A43" s="67"/>
      <c r="B43" s="67"/>
      <c r="C43" s="189"/>
      <c r="F43" s="28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28"/>
    </row>
    <row r="44" spans="1:29" ht="21.9" customHeight="1" x14ac:dyDescent="0.3">
      <c r="C44" s="40"/>
    </row>
    <row r="45" spans="1:29" ht="14.4" x14ac:dyDescent="0.3"/>
  </sheetData>
  <sheetProtection algorithmName="SHA-512" hashValue="pLoV9hgUrX3dJrDETNdmd0N8Pq8pSnfbgB0xq1+QN3wj8CDcSsHs2VR61+nMkdScNUiC9PtndK1KEb97TuR4hQ==" saltValue="SYmxF9yVOka0F66WhHu5dQ==" spinCount="100000" sheet="1" objects="1" scenarios="1"/>
  <dataConsolidate/>
  <mergeCells count="48">
    <mergeCell ref="C39:C43"/>
    <mergeCell ref="K39:Q41"/>
    <mergeCell ref="S39:S41"/>
    <mergeCell ref="G40:I41"/>
    <mergeCell ref="G42:H42"/>
    <mergeCell ref="M42:O42"/>
    <mergeCell ref="M43:O43"/>
    <mergeCell ref="C15:C30"/>
    <mergeCell ref="W18:AB20"/>
    <mergeCell ref="G19:I20"/>
    <mergeCell ref="M19:O20"/>
    <mergeCell ref="W21:X23"/>
    <mergeCell ref="Y21:AB23"/>
    <mergeCell ref="C32:C37"/>
    <mergeCell ref="W32:X35"/>
    <mergeCell ref="Y32:AA35"/>
    <mergeCell ref="AB32:AB35"/>
    <mergeCell ref="G33:I33"/>
    <mergeCell ref="M33:O33"/>
    <mergeCell ref="S33:S35"/>
    <mergeCell ref="H36:I36"/>
    <mergeCell ref="N36:O36"/>
    <mergeCell ref="W36:X36"/>
    <mergeCell ref="G23:I27"/>
    <mergeCell ref="M23:O27"/>
    <mergeCell ref="W24:X26"/>
    <mergeCell ref="Y24:AB26"/>
    <mergeCell ref="S10:S11"/>
    <mergeCell ref="W11:X13"/>
    <mergeCell ref="Y11:AB13"/>
    <mergeCell ref="G14:I18"/>
    <mergeCell ref="M14:O18"/>
    <mergeCell ref="W14:X16"/>
    <mergeCell ref="Y14:AB16"/>
    <mergeCell ref="W27:X29"/>
    <mergeCell ref="Y27:AB29"/>
    <mergeCell ref="G28:I29"/>
    <mergeCell ref="M28:O29"/>
    <mergeCell ref="G2:S2"/>
    <mergeCell ref="G4:I9"/>
    <mergeCell ref="K4:Q9"/>
    <mergeCell ref="R4:T9"/>
    <mergeCell ref="C5:C12"/>
    <mergeCell ref="W5:AB7"/>
    <mergeCell ref="W8:X10"/>
    <mergeCell ref="Y8:AB10"/>
    <mergeCell ref="G10:I11"/>
    <mergeCell ref="M10:O11"/>
  </mergeCells>
  <dataValidations count="2">
    <dataValidation allowBlank="1" showInputMessage="1" showErrorMessage="1" errorTitle="Solo valores de la lista" error="Este campo solo permite valores de la lista desplegable" sqref="A1" xr:uid="{CC2BC561-5D95-41F4-9017-9A0EA344D728}"/>
    <dataValidation type="whole" operator="lessThanOrEqual" allowBlank="1" showInputMessage="1" showErrorMessage="1" errorTitle="Monto máximo $7.800.000" error="El monto ingresado supera el monto máximo permitido para unidos Por El Cambio Crédito EMP319." sqref="G10:I11" xr:uid="{CBBDD7E2-D6D2-45A5-B0B4-858097E9FB7E}">
      <formula1>7800000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83F7C25-D329-48B6-B3C1-50BCFA557505}">
          <x14:formula1>
            <xm:f>'Datos Matriz'!$AV$4:$AV$123</xm:f>
          </x14:formula1>
          <xm:sqref>S10:S11</xm:sqref>
        </x14:dataValidation>
        <x14:dataValidation type="list" allowBlank="1" showInputMessage="1" showErrorMessage="1" errorTitle="Usar valores de la lista" error="En este campo solo se pueden utilizar los valores permitidos en la lista desplegable._x000a__x000a_El boton de lista desplegable aparece cuando se hace click en la celda" xr:uid="{3EEC7B1D-B454-4E73-8447-8F7A7F60BB91}">
          <x14:formula1>
            <xm:f>'Datos Matriz'!$DD$5:$DE$5</xm:f>
          </x14:formula1>
          <xm:sqref>M10:O11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4F91"/>
  </sheetPr>
  <dimension ref="A1:AD45"/>
  <sheetViews>
    <sheetView showGridLines="0" tabSelected="1" zoomScale="90" zoomScaleNormal="90" workbookViewId="0">
      <selection activeCell="M10" sqref="M10:O11"/>
    </sheetView>
  </sheetViews>
  <sheetFormatPr baseColWidth="10" defaultColWidth="0" defaultRowHeight="14.85" customHeight="1" zeroHeight="1" x14ac:dyDescent="0.3"/>
  <cols>
    <col min="1" max="1" width="9.44140625" customWidth="1"/>
    <col min="2" max="2" width="21" customWidth="1"/>
    <col min="3" max="3" width="28.109375" customWidth="1"/>
    <col min="4" max="4" width="3.109375" customWidth="1"/>
    <col min="5" max="5" width="4.5546875" customWidth="1"/>
    <col min="6" max="6" width="0.5546875" customWidth="1"/>
    <col min="7" max="7" width="8" customWidth="1"/>
    <col min="8" max="8" width="7.44140625" customWidth="1"/>
    <col min="9" max="9" width="6.109375" customWidth="1"/>
    <col min="10" max="10" width="1.44140625" customWidth="1"/>
    <col min="11" max="11" width="1" customWidth="1"/>
    <col min="12" max="12" width="1.44140625" customWidth="1"/>
    <col min="13" max="14" width="9.109375" customWidth="1"/>
    <col min="15" max="15" width="6" customWidth="1"/>
    <col min="16" max="16" width="1.109375" customWidth="1"/>
    <col min="17" max="17" width="1" customWidth="1"/>
    <col min="18" max="18" width="1.44140625" customWidth="1"/>
    <col min="19" max="19" width="23" customWidth="1"/>
    <col min="20" max="20" width="1.109375" customWidth="1"/>
    <col min="21" max="21" width="5" customWidth="1"/>
    <col min="22" max="22" width="1" customWidth="1"/>
    <col min="23" max="23" width="10.44140625" customWidth="1"/>
    <col min="24" max="24" width="7.44140625" customWidth="1"/>
    <col min="25" max="25" width="1.44140625" customWidth="1"/>
    <col min="26" max="26" width="8.44140625" customWidth="1"/>
    <col min="27" max="27" width="1.44140625" customWidth="1"/>
    <col min="28" max="28" width="8.5546875" customWidth="1"/>
    <col min="29" max="29" width="1" customWidth="1"/>
    <col min="30" max="30" width="21.5546875" customWidth="1"/>
    <col min="31" max="16384" width="11.44140625" hidden="1"/>
  </cols>
  <sheetData>
    <row r="1" spans="1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9" ht="24.9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1:29" ht="18.600000000000001" customHeight="1" x14ac:dyDescent="0.3"/>
    <row r="4" spans="1:29" ht="6.9" customHeight="1" x14ac:dyDescent="0.3">
      <c r="F4" s="24"/>
      <c r="G4" s="130" t="s">
        <v>11</v>
      </c>
      <c r="H4" s="130"/>
      <c r="I4" s="130"/>
      <c r="J4" s="24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30"/>
      <c r="W4" s="30"/>
      <c r="X4" s="30"/>
      <c r="Y4" s="30"/>
      <c r="Z4" s="30"/>
      <c r="AA4" s="30"/>
      <c r="AB4" s="30"/>
      <c r="AC4" s="30"/>
    </row>
    <row r="5" spans="1:29" ht="9.15" customHeight="1" x14ac:dyDescent="0.3">
      <c r="A5" s="67"/>
      <c r="B5" s="67"/>
      <c r="C5" s="193" t="s">
        <v>41</v>
      </c>
      <c r="F5" s="24"/>
      <c r="G5" s="130"/>
      <c r="H5" s="130"/>
      <c r="I5" s="130"/>
      <c r="J5" s="24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30"/>
      <c r="W5" s="137" t="s">
        <v>20</v>
      </c>
      <c r="X5" s="137"/>
      <c r="Y5" s="137"/>
      <c r="Z5" s="137"/>
      <c r="AA5" s="137"/>
      <c r="AB5" s="137"/>
      <c r="AC5" s="30"/>
    </row>
    <row r="6" spans="1:29" ht="6.9" customHeight="1" x14ac:dyDescent="0.3">
      <c r="A6" s="67"/>
      <c r="B6" s="67"/>
      <c r="C6" s="193"/>
      <c r="F6" s="24"/>
      <c r="G6" s="130"/>
      <c r="H6" s="130"/>
      <c r="I6" s="130"/>
      <c r="J6" s="24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30"/>
      <c r="W6" s="137"/>
      <c r="X6" s="137"/>
      <c r="Y6" s="137"/>
      <c r="Z6" s="137"/>
      <c r="AA6" s="137"/>
      <c r="AB6" s="137"/>
      <c r="AC6" s="30"/>
    </row>
    <row r="7" spans="1:29" ht="12.75" customHeight="1" x14ac:dyDescent="0.3">
      <c r="A7" s="67"/>
      <c r="B7" s="67"/>
      <c r="C7" s="193"/>
      <c r="F7" s="24"/>
      <c r="G7" s="130"/>
      <c r="H7" s="130"/>
      <c r="I7" s="130"/>
      <c r="J7" s="24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30"/>
      <c r="W7" s="137"/>
      <c r="X7" s="137"/>
      <c r="Y7" s="137"/>
      <c r="Z7" s="137"/>
      <c r="AA7" s="137"/>
      <c r="AB7" s="137"/>
      <c r="AC7" s="30"/>
    </row>
    <row r="8" spans="1:29" ht="8.4" customHeight="1" x14ac:dyDescent="0.3">
      <c r="A8" s="67"/>
      <c r="B8" s="67"/>
      <c r="C8" s="193"/>
      <c r="F8" s="24"/>
      <c r="G8" s="130"/>
      <c r="H8" s="130"/>
      <c r="I8" s="130"/>
      <c r="J8" s="24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30"/>
      <c r="W8" s="138" t="s">
        <v>26</v>
      </c>
      <c r="X8" s="138"/>
      <c r="Y8" s="139">
        <f>M28</f>
        <v>966875</v>
      </c>
      <c r="Z8" s="140"/>
      <c r="AA8" s="140"/>
      <c r="AB8" s="141"/>
      <c r="AC8" s="30"/>
    </row>
    <row r="9" spans="1:29" ht="5.85" customHeight="1" x14ac:dyDescent="0.3">
      <c r="A9" s="67"/>
      <c r="B9" s="67"/>
      <c r="C9" s="193"/>
      <c r="F9" s="24"/>
      <c r="G9" s="130"/>
      <c r="H9" s="130"/>
      <c r="I9" s="130"/>
      <c r="J9" s="24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30"/>
      <c r="W9" s="138"/>
      <c r="X9" s="138"/>
      <c r="Y9" s="142"/>
      <c r="Z9" s="143"/>
      <c r="AA9" s="143"/>
      <c r="AB9" s="144"/>
      <c r="AC9" s="30"/>
    </row>
    <row r="10" spans="1:29" ht="7.5" customHeight="1" x14ac:dyDescent="0.3">
      <c r="A10" s="67"/>
      <c r="B10" s="67"/>
      <c r="C10" s="193"/>
      <c r="F10" s="17"/>
      <c r="G10" s="148">
        <v>32500000</v>
      </c>
      <c r="H10" s="149"/>
      <c r="I10" s="150"/>
      <c r="J10" s="24"/>
      <c r="K10" s="45"/>
      <c r="L10" s="45"/>
      <c r="M10" s="204">
        <v>0.9</v>
      </c>
      <c r="N10" s="205"/>
      <c r="O10" s="206"/>
      <c r="P10" s="45"/>
      <c r="Q10" s="45"/>
      <c r="R10" s="46"/>
      <c r="S10" s="154">
        <v>12</v>
      </c>
      <c r="T10" s="23"/>
      <c r="V10" s="30"/>
      <c r="W10" s="138"/>
      <c r="X10" s="138"/>
      <c r="Y10" s="145"/>
      <c r="Z10" s="146"/>
      <c r="AA10" s="146"/>
      <c r="AB10" s="147"/>
      <c r="AC10" s="30"/>
    </row>
    <row r="11" spans="1:29" ht="8.4" customHeight="1" x14ac:dyDescent="0.3">
      <c r="A11" s="67"/>
      <c r="B11" s="67"/>
      <c r="C11" s="193"/>
      <c r="F11" s="17"/>
      <c r="G11" s="151"/>
      <c r="H11" s="152"/>
      <c r="I11" s="153"/>
      <c r="J11" s="24"/>
      <c r="K11" s="24"/>
      <c r="L11" s="24"/>
      <c r="M11" s="207"/>
      <c r="N11" s="208"/>
      <c r="O11" s="209"/>
      <c r="P11" s="24"/>
      <c r="Q11" s="24"/>
      <c r="R11" s="24"/>
      <c r="S11" s="157"/>
      <c r="T11" s="17"/>
      <c r="V11" s="30"/>
      <c r="W11" s="138" t="s">
        <v>27</v>
      </c>
      <c r="X11" s="138"/>
      <c r="Y11" s="139">
        <f>Y8/S10</f>
        <v>80572.916666666672</v>
      </c>
      <c r="Z11" s="140"/>
      <c r="AA11" s="140"/>
      <c r="AB11" s="141"/>
      <c r="AC11" s="30"/>
    </row>
    <row r="12" spans="1:29" ht="9.15" customHeight="1" x14ac:dyDescent="0.3">
      <c r="A12" s="67"/>
      <c r="B12" s="67"/>
      <c r="C12" s="19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30"/>
      <c r="W12" s="138"/>
      <c r="X12" s="138"/>
      <c r="Y12" s="142"/>
      <c r="Z12" s="143"/>
      <c r="AA12" s="143"/>
      <c r="AB12" s="144"/>
      <c r="AC12" s="30"/>
    </row>
    <row r="13" spans="1:29" ht="7.5" customHeight="1" x14ac:dyDescent="0.3">
      <c r="A13" s="67"/>
      <c r="B13" s="67"/>
      <c r="C13" s="93"/>
      <c r="V13" s="30"/>
      <c r="W13" s="138"/>
      <c r="X13" s="138"/>
      <c r="Y13" s="145"/>
      <c r="Z13" s="146"/>
      <c r="AA13" s="146"/>
      <c r="AB13" s="147"/>
      <c r="AC13" s="30"/>
    </row>
    <row r="14" spans="1:29" ht="6.9" customHeight="1" x14ac:dyDescent="0.3">
      <c r="A14" s="67"/>
      <c r="B14" s="67"/>
      <c r="C14" s="93"/>
      <c r="F14" s="25"/>
      <c r="G14" s="179" t="s">
        <v>17</v>
      </c>
      <c r="H14" s="179"/>
      <c r="I14" s="179"/>
      <c r="J14" s="25"/>
      <c r="K14" s="25"/>
      <c r="L14" s="25"/>
      <c r="M14" s="131" t="s">
        <v>18</v>
      </c>
      <c r="N14" s="131"/>
      <c r="O14" s="131"/>
      <c r="P14" s="25"/>
      <c r="V14" s="30"/>
      <c r="W14" s="138" t="s">
        <v>22</v>
      </c>
      <c r="X14" s="138"/>
      <c r="Y14" s="139">
        <f>Y11/30</f>
        <v>2685.7638888888891</v>
      </c>
      <c r="Z14" s="140"/>
      <c r="AA14" s="140"/>
      <c r="AB14" s="141"/>
      <c r="AC14" s="30"/>
    </row>
    <row r="15" spans="1:29" ht="8.4" customHeight="1" x14ac:dyDescent="0.3">
      <c r="A15" s="67"/>
      <c r="B15" s="67"/>
      <c r="C15" s="189" t="s">
        <v>42</v>
      </c>
      <c r="F15" s="25"/>
      <c r="G15" s="179"/>
      <c r="H15" s="179"/>
      <c r="I15" s="179"/>
      <c r="J15" s="25"/>
      <c r="K15" s="25"/>
      <c r="L15" s="25"/>
      <c r="M15" s="131"/>
      <c r="N15" s="131"/>
      <c r="O15" s="131"/>
      <c r="P15" s="25"/>
      <c r="V15" s="30"/>
      <c r="W15" s="138"/>
      <c r="X15" s="138"/>
      <c r="Y15" s="142"/>
      <c r="Z15" s="143"/>
      <c r="AA15" s="143"/>
      <c r="AB15" s="144"/>
      <c r="AC15" s="30"/>
    </row>
    <row r="16" spans="1:29" ht="8.4" customHeight="1" x14ac:dyDescent="0.3">
      <c r="A16" s="67"/>
      <c r="B16" s="67"/>
      <c r="C16" s="189"/>
      <c r="F16" s="25"/>
      <c r="G16" s="179"/>
      <c r="H16" s="179"/>
      <c r="I16" s="179"/>
      <c r="J16" s="25"/>
      <c r="K16" s="25"/>
      <c r="L16" s="25"/>
      <c r="M16" s="131"/>
      <c r="N16" s="131"/>
      <c r="O16" s="131"/>
      <c r="P16" s="25"/>
      <c r="V16" s="30"/>
      <c r="W16" s="138"/>
      <c r="X16" s="138"/>
      <c r="Y16" s="145"/>
      <c r="Z16" s="146"/>
      <c r="AA16" s="146"/>
      <c r="AB16" s="147"/>
      <c r="AC16" s="30"/>
    </row>
    <row r="17" spans="1:29" ht="7.5" customHeight="1" x14ac:dyDescent="0.3">
      <c r="A17" s="67"/>
      <c r="B17" s="67"/>
      <c r="C17" s="189"/>
      <c r="F17" s="25"/>
      <c r="G17" s="179"/>
      <c r="H17" s="179"/>
      <c r="I17" s="179"/>
      <c r="J17" s="25"/>
      <c r="K17" s="25"/>
      <c r="L17" s="25"/>
      <c r="M17" s="131"/>
      <c r="N17" s="131"/>
      <c r="O17" s="131"/>
      <c r="P17" s="25"/>
      <c r="V17" s="30"/>
      <c r="W17" s="31"/>
      <c r="X17" s="31"/>
      <c r="Y17" s="31"/>
      <c r="Z17" s="31"/>
      <c r="AA17" s="31"/>
      <c r="AB17" s="31"/>
      <c r="AC17" s="30"/>
    </row>
    <row r="18" spans="1:29" ht="7.5" customHeight="1" x14ac:dyDescent="0.3">
      <c r="A18" s="67"/>
      <c r="B18" s="67"/>
      <c r="C18" s="189"/>
      <c r="F18" s="25"/>
      <c r="G18" s="201"/>
      <c r="H18" s="201"/>
      <c r="I18" s="201"/>
      <c r="J18" s="25"/>
      <c r="K18" s="25"/>
      <c r="L18" s="25"/>
      <c r="M18" s="132"/>
      <c r="N18" s="132"/>
      <c r="O18" s="132"/>
      <c r="P18" s="25"/>
      <c r="V18" s="30"/>
      <c r="W18" s="137" t="s">
        <v>21</v>
      </c>
      <c r="X18" s="137"/>
      <c r="Y18" s="137"/>
      <c r="Z18" s="137"/>
      <c r="AA18" s="137"/>
      <c r="AB18" s="137"/>
      <c r="AC18" s="30"/>
    </row>
    <row r="19" spans="1:29" ht="12.15" customHeight="1" x14ac:dyDescent="0.3">
      <c r="A19" s="67"/>
      <c r="B19" s="67"/>
      <c r="C19" s="189"/>
      <c r="F19" s="25"/>
      <c r="G19" s="161">
        <f>INDEX('Datos Matriz'!AW4:AZ123,MATCH('Microcrédito EMP023'!S10,'Datos Matriz'!AV4:AV123,0),MATCH('Microcrédito EMP023'!M10,'Datos Matriz'!AW3:AZ3,0))</f>
        <v>2.5000000000000001E-2</v>
      </c>
      <c r="H19" s="162"/>
      <c r="I19" s="163"/>
      <c r="J19" s="25"/>
      <c r="K19" s="25"/>
      <c r="L19" s="25"/>
      <c r="M19" s="167">
        <f>G10*G19</f>
        <v>812500</v>
      </c>
      <c r="N19" s="168"/>
      <c r="O19" s="169"/>
      <c r="P19" s="25"/>
      <c r="V19" s="30"/>
      <c r="W19" s="137"/>
      <c r="X19" s="137"/>
      <c r="Y19" s="137"/>
      <c r="Z19" s="137"/>
      <c r="AA19" s="137"/>
      <c r="AB19" s="137"/>
      <c r="AC19" s="30"/>
    </row>
    <row r="20" spans="1:29" ht="5.25" customHeight="1" x14ac:dyDescent="0.3">
      <c r="A20" s="67"/>
      <c r="B20" s="67"/>
      <c r="C20" s="189"/>
      <c r="F20" s="25"/>
      <c r="G20" s="164"/>
      <c r="H20" s="165"/>
      <c r="I20" s="166"/>
      <c r="J20" s="25"/>
      <c r="K20" s="25"/>
      <c r="L20" s="25"/>
      <c r="M20" s="170"/>
      <c r="N20" s="171"/>
      <c r="O20" s="172"/>
      <c r="P20" s="25"/>
      <c r="V20" s="30"/>
      <c r="W20" s="137"/>
      <c r="X20" s="137"/>
      <c r="Y20" s="137"/>
      <c r="Z20" s="137"/>
      <c r="AA20" s="137"/>
      <c r="AB20" s="137"/>
      <c r="AC20" s="30"/>
    </row>
    <row r="21" spans="1:29" ht="7.5" customHeight="1" x14ac:dyDescent="0.3">
      <c r="A21" s="67"/>
      <c r="B21" s="67"/>
      <c r="C21" s="18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V21" s="30"/>
      <c r="W21" s="180" t="s">
        <v>28</v>
      </c>
      <c r="X21" s="180"/>
      <c r="Y21" s="173">
        <f>W36</f>
        <v>528125</v>
      </c>
      <c r="Z21" s="174"/>
      <c r="AA21" s="174"/>
      <c r="AB21" s="174"/>
      <c r="AC21" s="30"/>
    </row>
    <row r="22" spans="1:29" ht="7.5" customHeight="1" x14ac:dyDescent="0.3">
      <c r="A22" s="67"/>
      <c r="B22" s="67"/>
      <c r="C22" s="18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V22" s="30"/>
      <c r="W22" s="180"/>
      <c r="X22" s="180"/>
      <c r="Y22" s="174"/>
      <c r="Z22" s="174"/>
      <c r="AA22" s="174"/>
      <c r="AB22" s="174"/>
      <c r="AC22" s="30"/>
    </row>
    <row r="23" spans="1:29" ht="7.5" customHeight="1" x14ac:dyDescent="0.3">
      <c r="A23" s="67"/>
      <c r="B23" s="67"/>
      <c r="C23" s="189"/>
      <c r="F23" s="25"/>
      <c r="G23" s="179" t="s">
        <v>19</v>
      </c>
      <c r="H23" s="179"/>
      <c r="I23" s="179"/>
      <c r="J23" s="25"/>
      <c r="K23" s="25"/>
      <c r="L23" s="25"/>
      <c r="M23" s="131" t="s">
        <v>8</v>
      </c>
      <c r="N23" s="131"/>
      <c r="O23" s="131"/>
      <c r="P23" s="25"/>
      <c r="V23" s="30"/>
      <c r="W23" s="180"/>
      <c r="X23" s="180"/>
      <c r="Y23" s="174"/>
      <c r="Z23" s="174"/>
      <c r="AA23" s="174"/>
      <c r="AB23" s="174"/>
      <c r="AC23" s="30"/>
    </row>
    <row r="24" spans="1:29" ht="8.4" customHeight="1" x14ac:dyDescent="0.3">
      <c r="A24" s="67"/>
      <c r="B24" s="67"/>
      <c r="C24" s="189"/>
      <c r="F24" s="25"/>
      <c r="G24" s="179"/>
      <c r="H24" s="179"/>
      <c r="I24" s="179"/>
      <c r="J24" s="25"/>
      <c r="K24" s="25"/>
      <c r="L24" s="25"/>
      <c r="M24" s="131"/>
      <c r="N24" s="131"/>
      <c r="O24" s="131"/>
      <c r="P24" s="25"/>
      <c r="V24" s="30"/>
      <c r="W24" s="180" t="s">
        <v>27</v>
      </c>
      <c r="X24" s="180"/>
      <c r="Y24" s="173">
        <f>Y21/S10</f>
        <v>44010.416666666664</v>
      </c>
      <c r="Z24" s="174"/>
      <c r="AA24" s="174"/>
      <c r="AB24" s="174"/>
      <c r="AC24" s="30"/>
    </row>
    <row r="25" spans="1:29" ht="8.4" customHeight="1" x14ac:dyDescent="0.3">
      <c r="A25" s="67"/>
      <c r="B25" s="67"/>
      <c r="C25" s="189"/>
      <c r="F25" s="25"/>
      <c r="G25" s="179"/>
      <c r="H25" s="179"/>
      <c r="I25" s="179"/>
      <c r="J25" s="25"/>
      <c r="K25" s="25"/>
      <c r="L25" s="25"/>
      <c r="M25" s="131"/>
      <c r="N25" s="131"/>
      <c r="O25" s="131"/>
      <c r="P25" s="25"/>
      <c r="V25" s="30"/>
      <c r="W25" s="180"/>
      <c r="X25" s="180"/>
      <c r="Y25" s="174"/>
      <c r="Z25" s="174"/>
      <c r="AA25" s="174"/>
      <c r="AB25" s="174"/>
      <c r="AC25" s="30"/>
    </row>
    <row r="26" spans="1:29" ht="8.4" customHeight="1" x14ac:dyDescent="0.3">
      <c r="A26" s="67"/>
      <c r="B26" s="67"/>
      <c r="C26" s="189"/>
      <c r="F26" s="25"/>
      <c r="G26" s="179"/>
      <c r="H26" s="179"/>
      <c r="I26" s="179"/>
      <c r="J26" s="25"/>
      <c r="K26" s="25"/>
      <c r="L26" s="25"/>
      <c r="M26" s="131"/>
      <c r="N26" s="131"/>
      <c r="O26" s="131"/>
      <c r="P26" s="25"/>
      <c r="U26" s="18"/>
      <c r="V26" s="30"/>
      <c r="W26" s="180"/>
      <c r="X26" s="180"/>
      <c r="Y26" s="174"/>
      <c r="Z26" s="174"/>
      <c r="AA26" s="174"/>
      <c r="AB26" s="174"/>
      <c r="AC26" s="30"/>
    </row>
    <row r="27" spans="1:29" ht="6.9" customHeight="1" x14ac:dyDescent="0.3">
      <c r="A27" s="67"/>
      <c r="B27" s="67"/>
      <c r="C27" s="189"/>
      <c r="F27" s="25"/>
      <c r="G27" s="179"/>
      <c r="H27" s="179"/>
      <c r="I27" s="179"/>
      <c r="J27" s="25"/>
      <c r="K27" s="25"/>
      <c r="L27" s="25"/>
      <c r="M27" s="132"/>
      <c r="N27" s="132"/>
      <c r="O27" s="132"/>
      <c r="P27" s="25"/>
      <c r="V27" s="30"/>
      <c r="W27" s="180" t="s">
        <v>22</v>
      </c>
      <c r="X27" s="180"/>
      <c r="Y27" s="173">
        <f>Y24/30</f>
        <v>1467.0138888888889</v>
      </c>
      <c r="Z27" s="174"/>
      <c r="AA27" s="174"/>
      <c r="AB27" s="174"/>
      <c r="AC27" s="30"/>
    </row>
    <row r="28" spans="1:29" ht="7.5" customHeight="1" x14ac:dyDescent="0.3">
      <c r="A28" s="67"/>
      <c r="B28" s="67"/>
      <c r="C28" s="189"/>
      <c r="F28" s="25"/>
      <c r="G28" s="181">
        <f>M19*0.19</f>
        <v>154375</v>
      </c>
      <c r="H28" s="182"/>
      <c r="I28" s="183"/>
      <c r="J28" s="25"/>
      <c r="K28" s="25"/>
      <c r="L28" s="25"/>
      <c r="M28" s="181">
        <f>M19+G28</f>
        <v>966875</v>
      </c>
      <c r="N28" s="182"/>
      <c r="O28" s="183"/>
      <c r="P28" s="25"/>
      <c r="V28" s="30"/>
      <c r="W28" s="180"/>
      <c r="X28" s="180"/>
      <c r="Y28" s="174"/>
      <c r="Z28" s="174"/>
      <c r="AA28" s="174"/>
      <c r="AB28" s="174"/>
      <c r="AC28" s="30"/>
    </row>
    <row r="29" spans="1:29" ht="9.15" customHeight="1" x14ac:dyDescent="0.3">
      <c r="A29" s="67"/>
      <c r="B29" s="67"/>
      <c r="C29" s="189"/>
      <c r="F29" s="25"/>
      <c r="G29" s="184"/>
      <c r="H29" s="185"/>
      <c r="I29" s="186"/>
      <c r="J29" s="25"/>
      <c r="K29" s="25"/>
      <c r="L29" s="25"/>
      <c r="M29" s="184"/>
      <c r="N29" s="185"/>
      <c r="O29" s="186"/>
      <c r="P29" s="25"/>
      <c r="V29" s="30"/>
      <c r="W29" s="180"/>
      <c r="X29" s="180"/>
      <c r="Y29" s="174"/>
      <c r="Z29" s="174"/>
      <c r="AA29" s="174"/>
      <c r="AB29" s="174"/>
      <c r="AC29" s="30"/>
    </row>
    <row r="30" spans="1:29" ht="6.9" customHeight="1" x14ac:dyDescent="0.3">
      <c r="A30" s="67"/>
      <c r="B30" s="67"/>
      <c r="C30" s="18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V30" s="30"/>
      <c r="W30" s="32"/>
      <c r="X30" s="32"/>
      <c r="Y30" s="32"/>
      <c r="Z30" s="32"/>
      <c r="AA30" s="32"/>
      <c r="AB30" s="33"/>
      <c r="AC30" s="30"/>
    </row>
    <row r="31" spans="1:29" ht="9.15" customHeight="1" x14ac:dyDescent="0.35">
      <c r="A31" s="67"/>
      <c r="B31" s="67"/>
      <c r="C31" s="94"/>
      <c r="W31" s="19"/>
      <c r="X31" s="19"/>
      <c r="Y31" s="19"/>
    </row>
    <row r="32" spans="1:29" ht="7.5" customHeight="1" x14ac:dyDescent="0.3">
      <c r="A32" s="67"/>
      <c r="B32" s="67"/>
      <c r="C32" s="189" t="s">
        <v>43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26"/>
    </row>
    <row r="33" spans="1:29" ht="18.600000000000001" customHeight="1" x14ac:dyDescent="0.35">
      <c r="A33" s="67"/>
      <c r="B33" s="67"/>
      <c r="C33" s="189"/>
      <c r="F33" s="26"/>
      <c r="G33" s="202" t="s">
        <v>14</v>
      </c>
      <c r="H33" s="202"/>
      <c r="I33" s="202"/>
      <c r="J33" s="34"/>
      <c r="K33" s="34"/>
      <c r="L33" s="34"/>
      <c r="M33" s="202" t="s">
        <v>15</v>
      </c>
      <c r="N33" s="202"/>
      <c r="O33" s="202"/>
      <c r="P33" s="34"/>
      <c r="Q33" s="34"/>
      <c r="R33" s="34"/>
      <c r="S33" s="197" t="s">
        <v>16</v>
      </c>
      <c r="T33" s="27"/>
      <c r="V33" s="26"/>
      <c r="W33" s="191"/>
      <c r="X33" s="191"/>
      <c r="Y33" s="187"/>
      <c r="Z33" s="187"/>
      <c r="AA33" s="187"/>
      <c r="AB33" s="187"/>
      <c r="AC33" s="26"/>
    </row>
    <row r="34" spans="1:29" ht="6.9" customHeight="1" x14ac:dyDescent="0.3">
      <c r="A34" s="67"/>
      <c r="B34" s="67"/>
      <c r="C34" s="189"/>
      <c r="F34" s="2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97"/>
      <c r="T34" s="27"/>
      <c r="V34" s="26"/>
      <c r="W34" s="191"/>
      <c r="X34" s="191"/>
      <c r="Y34" s="187"/>
      <c r="Z34" s="187"/>
      <c r="AA34" s="187"/>
      <c r="AB34" s="187"/>
      <c r="AC34" s="26"/>
    </row>
    <row r="35" spans="1:29" ht="12.15" customHeight="1" x14ac:dyDescent="0.3">
      <c r="A35" s="67"/>
      <c r="B35" s="67"/>
      <c r="C35" s="189"/>
      <c r="F35" s="26"/>
      <c r="G35" s="35" t="s">
        <v>12</v>
      </c>
      <c r="H35" s="35"/>
      <c r="I35" s="34"/>
      <c r="J35" s="34"/>
      <c r="K35" s="34"/>
      <c r="L35" s="34"/>
      <c r="M35" s="35" t="s">
        <v>7</v>
      </c>
      <c r="N35" s="35"/>
      <c r="O35" s="34"/>
      <c r="P35" s="34"/>
      <c r="Q35" s="34"/>
      <c r="R35" s="34"/>
      <c r="S35" s="198"/>
      <c r="T35" s="26"/>
      <c r="V35" s="26"/>
      <c r="W35" s="192"/>
      <c r="X35" s="192"/>
      <c r="Y35" s="187"/>
      <c r="Z35" s="187"/>
      <c r="AA35" s="187"/>
      <c r="AB35" s="188"/>
      <c r="AC35" s="26"/>
    </row>
    <row r="36" spans="1:29" ht="15.9" customHeight="1" x14ac:dyDescent="0.3">
      <c r="A36" s="67"/>
      <c r="B36" s="67"/>
      <c r="C36" s="189"/>
      <c r="F36" s="26"/>
      <c r="G36" s="36">
        <v>0.35</v>
      </c>
      <c r="H36" s="177">
        <f>M19*G36</f>
        <v>284375</v>
      </c>
      <c r="I36" s="178"/>
      <c r="J36" s="26"/>
      <c r="K36" s="26"/>
      <c r="L36" s="26"/>
      <c r="M36" s="37">
        <v>1</v>
      </c>
      <c r="N36" s="177">
        <f>G28</f>
        <v>154375</v>
      </c>
      <c r="O36" s="178"/>
      <c r="P36" s="26"/>
      <c r="Q36" s="26"/>
      <c r="R36" s="26"/>
      <c r="S36" s="42">
        <f>H36+N36</f>
        <v>438750</v>
      </c>
      <c r="T36" s="26"/>
      <c r="V36" s="26"/>
      <c r="W36" s="199">
        <f>M28-S36</f>
        <v>528125</v>
      </c>
      <c r="X36" s="200"/>
      <c r="Y36" s="76"/>
      <c r="Z36" s="96">
        <f>W36/M28</f>
        <v>0.54621848739495793</v>
      </c>
      <c r="AA36" s="29"/>
      <c r="AB36" s="96">
        <f>S36/M28</f>
        <v>0.45378151260504201</v>
      </c>
      <c r="AC36" s="26"/>
    </row>
    <row r="37" spans="1:29" ht="5.85" customHeight="1" x14ac:dyDescent="0.3">
      <c r="A37" s="67"/>
      <c r="B37" s="79"/>
      <c r="C37" s="18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V37" s="26"/>
      <c r="W37" s="80"/>
      <c r="X37" s="80"/>
      <c r="Y37" s="80"/>
      <c r="Z37" s="81"/>
      <c r="AA37" s="97"/>
      <c r="AB37" s="81"/>
      <c r="AC37" s="26"/>
    </row>
    <row r="38" spans="1:29" ht="10.5" customHeight="1" x14ac:dyDescent="0.3">
      <c r="A38" s="67"/>
      <c r="B38" s="67"/>
      <c r="C38" s="94"/>
      <c r="W38" s="22"/>
      <c r="X38" s="22"/>
      <c r="Y38" s="22"/>
      <c r="Z38" s="21"/>
      <c r="AA38" s="21"/>
      <c r="AB38" s="21"/>
    </row>
    <row r="39" spans="1:29" ht="6.9" customHeight="1" x14ac:dyDescent="0.3">
      <c r="A39" s="67"/>
      <c r="B39" s="67"/>
      <c r="C39" s="189" t="s">
        <v>29</v>
      </c>
      <c r="F39" s="28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28"/>
      <c r="W39" s="1"/>
      <c r="X39" s="1"/>
      <c r="Y39" s="1"/>
      <c r="Z39" s="21"/>
      <c r="AA39" s="21"/>
      <c r="AB39" s="21"/>
    </row>
    <row r="40" spans="1:29" ht="19.5" customHeight="1" x14ac:dyDescent="0.3">
      <c r="A40" s="67"/>
      <c r="B40" s="67"/>
      <c r="C40" s="189"/>
      <c r="F40" s="28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28"/>
      <c r="W40" s="20"/>
      <c r="X40" s="20"/>
      <c r="Y40" s="20"/>
    </row>
    <row r="41" spans="1:29" ht="12.15" customHeight="1" x14ac:dyDescent="0.3">
      <c r="A41" s="67"/>
      <c r="B41" s="67"/>
      <c r="C41" s="189"/>
      <c r="F41" s="28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5"/>
      <c r="T41" s="28"/>
      <c r="W41" s="20"/>
      <c r="X41" s="20"/>
      <c r="Y41" s="20"/>
    </row>
    <row r="42" spans="1:29" ht="17.399999999999999" customHeight="1" x14ac:dyDescent="0.3">
      <c r="A42" s="67"/>
      <c r="B42" s="67"/>
      <c r="C42" s="189"/>
      <c r="F42" s="28"/>
      <c r="G42" s="175">
        <f>G19</f>
        <v>2.5000000000000001E-2</v>
      </c>
      <c r="H42" s="176"/>
      <c r="I42" s="98" t="s">
        <v>38</v>
      </c>
      <c r="J42" s="85"/>
      <c r="K42" s="85"/>
      <c r="L42" s="85"/>
      <c r="M42" s="133">
        <f>(M28/G10)*Z36</f>
        <v>1.6249999999999997E-2</v>
      </c>
      <c r="N42" s="134"/>
      <c r="O42" s="135"/>
      <c r="P42" s="85"/>
      <c r="Q42" s="85"/>
      <c r="R42" s="85"/>
      <c r="S42" s="99">
        <f>(M28/G10)-M42</f>
        <v>1.3500000000000002E-2</v>
      </c>
      <c r="T42" s="28"/>
    </row>
    <row r="43" spans="1:29" ht="6.9" customHeight="1" x14ac:dyDescent="0.3">
      <c r="A43" s="67"/>
      <c r="B43" s="67"/>
      <c r="C43" s="189"/>
      <c r="F43" s="28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28"/>
    </row>
    <row r="44" spans="1:29" ht="21.9" customHeight="1" x14ac:dyDescent="0.3">
      <c r="C44" s="40"/>
    </row>
    <row r="45" spans="1:29" ht="14.4" x14ac:dyDescent="0.3"/>
  </sheetData>
  <sheetProtection algorithmName="SHA-512" hashValue="FKA1PhFHuDuncKRxFB286I6Ar/0YeQys94NW7tTh6BsXDorJliUeSx4YPJuHSrSPd1YIWvWWoa9h7QGnfh1QOA==" saltValue="uEgczncfPQWtKA1Dua/jiA==" spinCount="100000" sheet="1" objects="1" scenarios="1"/>
  <dataConsolidate/>
  <mergeCells count="48">
    <mergeCell ref="G28:I29"/>
    <mergeCell ref="M28:O29"/>
    <mergeCell ref="H36:I36"/>
    <mergeCell ref="C39:C43"/>
    <mergeCell ref="K39:Q41"/>
    <mergeCell ref="G40:I41"/>
    <mergeCell ref="G42:H42"/>
    <mergeCell ref="N36:O36"/>
    <mergeCell ref="C32:C37"/>
    <mergeCell ref="G33:I33"/>
    <mergeCell ref="M33:O33"/>
    <mergeCell ref="C5:C12"/>
    <mergeCell ref="S10:S11"/>
    <mergeCell ref="G14:I18"/>
    <mergeCell ref="M14:O18"/>
    <mergeCell ref="W14:X16"/>
    <mergeCell ref="C15:C30"/>
    <mergeCell ref="W18:AB20"/>
    <mergeCell ref="G19:I20"/>
    <mergeCell ref="M19:O20"/>
    <mergeCell ref="W21:X23"/>
    <mergeCell ref="Y21:AB23"/>
    <mergeCell ref="G23:I27"/>
    <mergeCell ref="M23:O27"/>
    <mergeCell ref="W24:X26"/>
    <mergeCell ref="Y24:AB26"/>
    <mergeCell ref="W27:X29"/>
    <mergeCell ref="G10:I11"/>
    <mergeCell ref="M10:O11"/>
    <mergeCell ref="W11:X13"/>
    <mergeCell ref="Y11:AB13"/>
    <mergeCell ref="G2:S2"/>
    <mergeCell ref="G4:I9"/>
    <mergeCell ref="K4:Q9"/>
    <mergeCell ref="Y32:AA35"/>
    <mergeCell ref="AB32:AB35"/>
    <mergeCell ref="M42:O42"/>
    <mergeCell ref="M43:O43"/>
    <mergeCell ref="R4:T9"/>
    <mergeCell ref="W5:AB7"/>
    <mergeCell ref="W8:X10"/>
    <mergeCell ref="Y8:AB10"/>
    <mergeCell ref="Y14:AB16"/>
    <mergeCell ref="Y27:AB29"/>
    <mergeCell ref="S39:S41"/>
    <mergeCell ref="W32:X35"/>
    <mergeCell ref="S33:S35"/>
    <mergeCell ref="W36:X36"/>
  </mergeCells>
  <dataValidations count="2">
    <dataValidation type="whole" operator="lessThanOrEqual" allowBlank="1" showInputMessage="1" showErrorMessage="1" errorTitle="Monto máximo $32.500.000" error="El monto ingresado supera el monto máximo permitido para microcrédito" sqref="G10:I11" xr:uid="{00000000-0002-0000-0400-000000000000}">
      <formula1>32500000</formula1>
    </dataValidation>
    <dataValidation allowBlank="1" showInputMessage="1" showErrorMessage="1" errorTitle="Solo valores de la lista" error="Este campo solo permite valores de la lista desplegable" sqref="A1" xr:uid="{00000000-0002-0000-0400-000001000000}"/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ar valores de la lista" error="En este campo solo se pueden utilizar los valores permitidos en la lista desplegable._x000a__x000a_El boton de lista desplegable aparece cuando se hace click en la celda" xr:uid="{00000000-0002-0000-0400-000002000000}">
          <x14:formula1>
            <xm:f>'Datos Matriz'!$BE$5</xm:f>
          </x14:formula1>
          <xm:sqref>M10:O11</xm:sqref>
        </x14:dataValidation>
        <x14:dataValidation type="list" allowBlank="1" showInputMessage="1" showErrorMessage="1" xr:uid="{00000000-0002-0000-0400-000003000000}">
          <x14:formula1>
            <xm:f>'Datos Matriz'!$AV$4:$AV$123</xm:f>
          </x14:formula1>
          <xm:sqref>S10:S11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9C8B0-FDA9-4D34-B266-4FBBB0F0A5B7}">
  <sheetPr>
    <tabColor rgb="FF004F91"/>
  </sheetPr>
  <dimension ref="A1:AD45"/>
  <sheetViews>
    <sheetView showGridLines="0" zoomScale="90" zoomScaleNormal="90" workbookViewId="0">
      <selection activeCell="M10" sqref="M10:O11"/>
    </sheetView>
  </sheetViews>
  <sheetFormatPr baseColWidth="10" defaultColWidth="0" defaultRowHeight="14.85" customHeight="1" zeroHeight="1" x14ac:dyDescent="0.3"/>
  <cols>
    <col min="1" max="1" width="9.44140625" customWidth="1"/>
    <col min="2" max="2" width="21" customWidth="1"/>
    <col min="3" max="3" width="28.109375" customWidth="1"/>
    <col min="4" max="4" width="3.109375" customWidth="1"/>
    <col min="5" max="5" width="4.5546875" customWidth="1"/>
    <col min="6" max="6" width="0.5546875" customWidth="1"/>
    <col min="7" max="7" width="8" customWidth="1"/>
    <col min="8" max="8" width="7.44140625" customWidth="1"/>
    <col min="9" max="9" width="6.109375" customWidth="1"/>
    <col min="10" max="10" width="1.44140625" customWidth="1"/>
    <col min="11" max="11" width="1" customWidth="1"/>
    <col min="12" max="12" width="1.44140625" customWidth="1"/>
    <col min="13" max="14" width="9.109375" customWidth="1"/>
    <col min="15" max="15" width="6" customWidth="1"/>
    <col min="16" max="16" width="1.109375" customWidth="1"/>
    <col min="17" max="17" width="1" customWidth="1"/>
    <col min="18" max="18" width="1.44140625" customWidth="1"/>
    <col min="19" max="19" width="23" customWidth="1"/>
    <col min="20" max="20" width="1.109375" customWidth="1"/>
    <col min="21" max="21" width="5" customWidth="1"/>
    <col min="22" max="22" width="1" customWidth="1"/>
    <col min="23" max="23" width="10.44140625" customWidth="1"/>
    <col min="24" max="24" width="7.44140625" customWidth="1"/>
    <col min="25" max="25" width="1.44140625" customWidth="1"/>
    <col min="26" max="26" width="8.44140625" customWidth="1"/>
    <col min="27" max="27" width="1.44140625" customWidth="1"/>
    <col min="28" max="28" width="8.5546875" customWidth="1"/>
    <col min="29" max="29" width="1" customWidth="1"/>
    <col min="30" max="30" width="21.5546875" customWidth="1"/>
    <col min="31" max="16384" width="11.44140625" hidden="1"/>
  </cols>
  <sheetData>
    <row r="1" spans="1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9" ht="24.9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1:29" ht="18.600000000000001" customHeight="1" x14ac:dyDescent="0.3"/>
    <row r="4" spans="1:29" ht="6.9" customHeight="1" x14ac:dyDescent="0.3">
      <c r="F4" s="24"/>
      <c r="G4" s="130" t="s">
        <v>11</v>
      </c>
      <c r="H4" s="130"/>
      <c r="I4" s="130"/>
      <c r="J4" s="24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30"/>
      <c r="W4" s="30"/>
      <c r="X4" s="30"/>
      <c r="Y4" s="30"/>
      <c r="Z4" s="30"/>
      <c r="AA4" s="30"/>
      <c r="AB4" s="30"/>
      <c r="AC4" s="30"/>
    </row>
    <row r="5" spans="1:29" ht="9.15" customHeight="1" x14ac:dyDescent="0.3">
      <c r="A5" s="67"/>
      <c r="B5" s="67"/>
      <c r="C5" s="193" t="s">
        <v>41</v>
      </c>
      <c r="F5" s="24"/>
      <c r="G5" s="130"/>
      <c r="H5" s="130"/>
      <c r="I5" s="130"/>
      <c r="J5" s="24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30"/>
      <c r="W5" s="137" t="s">
        <v>20</v>
      </c>
      <c r="X5" s="137"/>
      <c r="Y5" s="137"/>
      <c r="Z5" s="137"/>
      <c r="AA5" s="137"/>
      <c r="AB5" s="137"/>
      <c r="AC5" s="30"/>
    </row>
    <row r="6" spans="1:29" ht="6.9" customHeight="1" x14ac:dyDescent="0.3">
      <c r="A6" s="67"/>
      <c r="B6" s="67"/>
      <c r="C6" s="193"/>
      <c r="F6" s="24"/>
      <c r="G6" s="130"/>
      <c r="H6" s="130"/>
      <c r="I6" s="130"/>
      <c r="J6" s="24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30"/>
      <c r="W6" s="137"/>
      <c r="X6" s="137"/>
      <c r="Y6" s="137"/>
      <c r="Z6" s="137"/>
      <c r="AA6" s="137"/>
      <c r="AB6" s="137"/>
      <c r="AC6" s="30"/>
    </row>
    <row r="7" spans="1:29" ht="12.75" customHeight="1" x14ac:dyDescent="0.3">
      <c r="A7" s="67"/>
      <c r="B7" s="67"/>
      <c r="C7" s="193"/>
      <c r="F7" s="24"/>
      <c r="G7" s="130"/>
      <c r="H7" s="130"/>
      <c r="I7" s="130"/>
      <c r="J7" s="24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30"/>
      <c r="W7" s="137"/>
      <c r="X7" s="137"/>
      <c r="Y7" s="137"/>
      <c r="Z7" s="137"/>
      <c r="AA7" s="137"/>
      <c r="AB7" s="137"/>
      <c r="AC7" s="30"/>
    </row>
    <row r="8" spans="1:29" ht="8.4" customHeight="1" x14ac:dyDescent="0.3">
      <c r="A8" s="67"/>
      <c r="B8" s="67"/>
      <c r="C8" s="193"/>
      <c r="F8" s="24"/>
      <c r="G8" s="130"/>
      <c r="H8" s="130"/>
      <c r="I8" s="130"/>
      <c r="J8" s="24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30"/>
      <c r="W8" s="138" t="s">
        <v>26</v>
      </c>
      <c r="X8" s="138"/>
      <c r="Y8" s="139">
        <f>M28</f>
        <v>1063562.5327250001</v>
      </c>
      <c r="Z8" s="140"/>
      <c r="AA8" s="140"/>
      <c r="AB8" s="141"/>
      <c r="AC8" s="30"/>
    </row>
    <row r="9" spans="1:29" ht="5.85" customHeight="1" x14ac:dyDescent="0.3">
      <c r="A9" s="67"/>
      <c r="B9" s="67"/>
      <c r="C9" s="193"/>
      <c r="F9" s="24"/>
      <c r="G9" s="130"/>
      <c r="H9" s="130"/>
      <c r="I9" s="130"/>
      <c r="J9" s="24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30"/>
      <c r="W9" s="138"/>
      <c r="X9" s="138"/>
      <c r="Y9" s="142"/>
      <c r="Z9" s="143"/>
      <c r="AA9" s="143"/>
      <c r="AB9" s="144"/>
      <c r="AC9" s="30"/>
    </row>
    <row r="10" spans="1:29" ht="7.5" customHeight="1" x14ac:dyDescent="0.3">
      <c r="A10" s="67"/>
      <c r="B10" s="67"/>
      <c r="C10" s="193"/>
      <c r="F10" s="17"/>
      <c r="G10" s="148">
        <v>32500001</v>
      </c>
      <c r="H10" s="149"/>
      <c r="I10" s="150"/>
      <c r="J10" s="24"/>
      <c r="K10" s="45"/>
      <c r="L10" s="45"/>
      <c r="M10" s="204">
        <v>0.9</v>
      </c>
      <c r="N10" s="205"/>
      <c r="O10" s="206"/>
      <c r="P10" s="45"/>
      <c r="Q10" s="45"/>
      <c r="R10" s="46"/>
      <c r="S10" s="154">
        <v>12</v>
      </c>
      <c r="T10" s="23"/>
      <c r="V10" s="30"/>
      <c r="W10" s="138"/>
      <c r="X10" s="138"/>
      <c r="Y10" s="145"/>
      <c r="Z10" s="146"/>
      <c r="AA10" s="146"/>
      <c r="AB10" s="147"/>
      <c r="AC10" s="30"/>
    </row>
    <row r="11" spans="1:29" ht="8.4" customHeight="1" x14ac:dyDescent="0.3">
      <c r="A11" s="67"/>
      <c r="B11" s="67"/>
      <c r="C11" s="193"/>
      <c r="F11" s="17"/>
      <c r="G11" s="151"/>
      <c r="H11" s="152"/>
      <c r="I11" s="153"/>
      <c r="J11" s="24"/>
      <c r="K11" s="24"/>
      <c r="L11" s="24"/>
      <c r="M11" s="207"/>
      <c r="N11" s="208"/>
      <c r="O11" s="209"/>
      <c r="P11" s="24"/>
      <c r="Q11" s="24"/>
      <c r="R11" s="24"/>
      <c r="S11" s="157"/>
      <c r="T11" s="17"/>
      <c r="V11" s="30"/>
      <c r="W11" s="138" t="s">
        <v>27</v>
      </c>
      <c r="X11" s="138"/>
      <c r="Y11" s="139">
        <f>Y8/S10</f>
        <v>88630.211060416666</v>
      </c>
      <c r="Z11" s="140"/>
      <c r="AA11" s="140"/>
      <c r="AB11" s="141"/>
      <c r="AC11" s="30"/>
    </row>
    <row r="12" spans="1:29" ht="9.15" customHeight="1" x14ac:dyDescent="0.3">
      <c r="A12" s="67"/>
      <c r="B12" s="67"/>
      <c r="C12" s="19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30"/>
      <c r="W12" s="138"/>
      <c r="X12" s="138"/>
      <c r="Y12" s="142"/>
      <c r="Z12" s="143"/>
      <c r="AA12" s="143"/>
      <c r="AB12" s="144"/>
      <c r="AC12" s="30"/>
    </row>
    <row r="13" spans="1:29" ht="7.5" customHeight="1" x14ac:dyDescent="0.3">
      <c r="A13" s="67"/>
      <c r="B13" s="67"/>
      <c r="C13" s="93"/>
      <c r="V13" s="30"/>
      <c r="W13" s="138"/>
      <c r="X13" s="138"/>
      <c r="Y13" s="145"/>
      <c r="Z13" s="146"/>
      <c r="AA13" s="146"/>
      <c r="AB13" s="147"/>
      <c r="AC13" s="30"/>
    </row>
    <row r="14" spans="1:29" ht="6.9" customHeight="1" x14ac:dyDescent="0.3">
      <c r="A14" s="67"/>
      <c r="B14" s="67"/>
      <c r="C14" s="93"/>
      <c r="F14" s="25"/>
      <c r="G14" s="179" t="s">
        <v>17</v>
      </c>
      <c r="H14" s="179"/>
      <c r="I14" s="179"/>
      <c r="J14" s="25"/>
      <c r="K14" s="25"/>
      <c r="L14" s="25"/>
      <c r="M14" s="131" t="s">
        <v>18</v>
      </c>
      <c r="N14" s="131"/>
      <c r="O14" s="131"/>
      <c r="P14" s="25"/>
      <c r="V14" s="30"/>
      <c r="W14" s="138" t="s">
        <v>22</v>
      </c>
      <c r="X14" s="138"/>
      <c r="Y14" s="139">
        <f>Y11/30</f>
        <v>2954.3403686805555</v>
      </c>
      <c r="Z14" s="140"/>
      <c r="AA14" s="140"/>
      <c r="AB14" s="141"/>
      <c r="AC14" s="30"/>
    </row>
    <row r="15" spans="1:29" ht="8.4" customHeight="1" x14ac:dyDescent="0.3">
      <c r="A15" s="67"/>
      <c r="B15" s="67"/>
      <c r="C15" s="189" t="s">
        <v>42</v>
      </c>
      <c r="F15" s="25"/>
      <c r="G15" s="179"/>
      <c r="H15" s="179"/>
      <c r="I15" s="179"/>
      <c r="J15" s="25"/>
      <c r="K15" s="25"/>
      <c r="L15" s="25"/>
      <c r="M15" s="131"/>
      <c r="N15" s="131"/>
      <c r="O15" s="131"/>
      <c r="P15" s="25"/>
      <c r="V15" s="30"/>
      <c r="W15" s="138"/>
      <c r="X15" s="138"/>
      <c r="Y15" s="142"/>
      <c r="Z15" s="143"/>
      <c r="AA15" s="143"/>
      <c r="AB15" s="144"/>
      <c r="AC15" s="30"/>
    </row>
    <row r="16" spans="1:29" ht="8.4" customHeight="1" x14ac:dyDescent="0.3">
      <c r="A16" s="67"/>
      <c r="B16" s="67"/>
      <c r="C16" s="189"/>
      <c r="F16" s="25"/>
      <c r="G16" s="179"/>
      <c r="H16" s="179"/>
      <c r="I16" s="179"/>
      <c r="J16" s="25"/>
      <c r="K16" s="25"/>
      <c r="L16" s="25"/>
      <c r="M16" s="131"/>
      <c r="N16" s="131"/>
      <c r="O16" s="131"/>
      <c r="P16" s="25"/>
      <c r="V16" s="30"/>
      <c r="W16" s="138"/>
      <c r="X16" s="138"/>
      <c r="Y16" s="145"/>
      <c r="Z16" s="146"/>
      <c r="AA16" s="146"/>
      <c r="AB16" s="147"/>
      <c r="AC16" s="30"/>
    </row>
    <row r="17" spans="1:29" ht="7.5" customHeight="1" x14ac:dyDescent="0.3">
      <c r="A17" s="67"/>
      <c r="B17" s="67"/>
      <c r="C17" s="189"/>
      <c r="F17" s="25"/>
      <c r="G17" s="179"/>
      <c r="H17" s="179"/>
      <c r="I17" s="179"/>
      <c r="J17" s="25"/>
      <c r="K17" s="25"/>
      <c r="L17" s="25"/>
      <c r="M17" s="131"/>
      <c r="N17" s="131"/>
      <c r="O17" s="131"/>
      <c r="P17" s="25"/>
      <c r="V17" s="30"/>
      <c r="W17" s="31"/>
      <c r="X17" s="31"/>
      <c r="Y17" s="31"/>
      <c r="Z17" s="31"/>
      <c r="AA17" s="31"/>
      <c r="AB17" s="31"/>
      <c r="AC17" s="30"/>
    </row>
    <row r="18" spans="1:29" ht="7.5" customHeight="1" x14ac:dyDescent="0.3">
      <c r="A18" s="67"/>
      <c r="B18" s="67"/>
      <c r="C18" s="189"/>
      <c r="F18" s="25"/>
      <c r="G18" s="201"/>
      <c r="H18" s="201"/>
      <c r="I18" s="201"/>
      <c r="J18" s="25"/>
      <c r="K18" s="25"/>
      <c r="L18" s="25"/>
      <c r="M18" s="132"/>
      <c r="N18" s="132"/>
      <c r="O18" s="132"/>
      <c r="P18" s="25"/>
      <c r="V18" s="30"/>
      <c r="W18" s="137" t="s">
        <v>21</v>
      </c>
      <c r="X18" s="137"/>
      <c r="Y18" s="137"/>
      <c r="Z18" s="137"/>
      <c r="AA18" s="137"/>
      <c r="AB18" s="137"/>
      <c r="AC18" s="30"/>
    </row>
    <row r="19" spans="1:29" ht="12.15" customHeight="1" x14ac:dyDescent="0.3">
      <c r="A19" s="67"/>
      <c r="B19" s="67"/>
      <c r="C19" s="189"/>
      <c r="F19" s="25"/>
      <c r="G19" s="161">
        <f>INDEX('Datos Matriz'!CL4:CO123,MATCH('Microcrédito Alto Monto EMP231'!S10,'Datos Matriz'!CK4:CK123,0),MATCH('Microcrédito Alto Monto EMP231'!M10,'Datos Matriz'!CL3:CO3,0))</f>
        <v>2.75E-2</v>
      </c>
      <c r="H19" s="162"/>
      <c r="I19" s="163"/>
      <c r="J19" s="25"/>
      <c r="K19" s="25"/>
      <c r="L19" s="25"/>
      <c r="M19" s="167">
        <f>G10*G19</f>
        <v>893750.02749999997</v>
      </c>
      <c r="N19" s="168"/>
      <c r="O19" s="169"/>
      <c r="P19" s="25"/>
      <c r="V19" s="30"/>
      <c r="W19" s="137"/>
      <c r="X19" s="137"/>
      <c r="Y19" s="137"/>
      <c r="Z19" s="137"/>
      <c r="AA19" s="137"/>
      <c r="AB19" s="137"/>
      <c r="AC19" s="30"/>
    </row>
    <row r="20" spans="1:29" ht="5.25" customHeight="1" x14ac:dyDescent="0.3">
      <c r="A20" s="67"/>
      <c r="B20" s="67"/>
      <c r="C20" s="189"/>
      <c r="F20" s="25"/>
      <c r="G20" s="164"/>
      <c r="H20" s="165"/>
      <c r="I20" s="166"/>
      <c r="J20" s="25"/>
      <c r="K20" s="25"/>
      <c r="L20" s="25"/>
      <c r="M20" s="170"/>
      <c r="N20" s="171"/>
      <c r="O20" s="172"/>
      <c r="P20" s="25"/>
      <c r="V20" s="30"/>
      <c r="W20" s="137"/>
      <c r="X20" s="137"/>
      <c r="Y20" s="137"/>
      <c r="Z20" s="137"/>
      <c r="AA20" s="137"/>
      <c r="AB20" s="137"/>
      <c r="AC20" s="30"/>
    </row>
    <row r="21" spans="1:29" ht="7.5" customHeight="1" x14ac:dyDescent="0.3">
      <c r="A21" s="67"/>
      <c r="B21" s="67"/>
      <c r="C21" s="18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V21" s="30"/>
      <c r="W21" s="180" t="s">
        <v>28</v>
      </c>
      <c r="X21" s="180"/>
      <c r="Y21" s="173">
        <f>W36</f>
        <v>580937.51787500014</v>
      </c>
      <c r="Z21" s="174"/>
      <c r="AA21" s="174"/>
      <c r="AB21" s="174"/>
      <c r="AC21" s="30"/>
    </row>
    <row r="22" spans="1:29" ht="7.5" customHeight="1" x14ac:dyDescent="0.3">
      <c r="A22" s="67"/>
      <c r="B22" s="67"/>
      <c r="C22" s="18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V22" s="30"/>
      <c r="W22" s="180"/>
      <c r="X22" s="180"/>
      <c r="Y22" s="174"/>
      <c r="Z22" s="174"/>
      <c r="AA22" s="174"/>
      <c r="AB22" s="174"/>
      <c r="AC22" s="30"/>
    </row>
    <row r="23" spans="1:29" ht="7.5" customHeight="1" x14ac:dyDescent="0.3">
      <c r="A23" s="67"/>
      <c r="B23" s="67"/>
      <c r="C23" s="189"/>
      <c r="F23" s="25"/>
      <c r="G23" s="179" t="s">
        <v>19</v>
      </c>
      <c r="H23" s="179"/>
      <c r="I23" s="179"/>
      <c r="J23" s="25"/>
      <c r="K23" s="25"/>
      <c r="L23" s="25"/>
      <c r="M23" s="131" t="s">
        <v>8</v>
      </c>
      <c r="N23" s="131"/>
      <c r="O23" s="131"/>
      <c r="P23" s="25"/>
      <c r="V23" s="30"/>
      <c r="W23" s="180"/>
      <c r="X23" s="180"/>
      <c r="Y23" s="174"/>
      <c r="Z23" s="174"/>
      <c r="AA23" s="174"/>
      <c r="AB23" s="174"/>
      <c r="AC23" s="30"/>
    </row>
    <row r="24" spans="1:29" ht="8.4" customHeight="1" x14ac:dyDescent="0.3">
      <c r="A24" s="67"/>
      <c r="B24" s="67"/>
      <c r="C24" s="189"/>
      <c r="F24" s="25"/>
      <c r="G24" s="179"/>
      <c r="H24" s="179"/>
      <c r="I24" s="179"/>
      <c r="J24" s="25"/>
      <c r="K24" s="25"/>
      <c r="L24" s="25"/>
      <c r="M24" s="131"/>
      <c r="N24" s="131"/>
      <c r="O24" s="131"/>
      <c r="P24" s="25"/>
      <c r="V24" s="30"/>
      <c r="W24" s="180" t="s">
        <v>27</v>
      </c>
      <c r="X24" s="180"/>
      <c r="Y24" s="173">
        <f>Y21/S10</f>
        <v>48411.45982291668</v>
      </c>
      <c r="Z24" s="174"/>
      <c r="AA24" s="174"/>
      <c r="AB24" s="174"/>
      <c r="AC24" s="30"/>
    </row>
    <row r="25" spans="1:29" ht="8.4" customHeight="1" x14ac:dyDescent="0.3">
      <c r="A25" s="67"/>
      <c r="B25" s="67"/>
      <c r="C25" s="189"/>
      <c r="F25" s="25"/>
      <c r="G25" s="179"/>
      <c r="H25" s="179"/>
      <c r="I25" s="179"/>
      <c r="J25" s="25"/>
      <c r="K25" s="25"/>
      <c r="L25" s="25"/>
      <c r="M25" s="131"/>
      <c r="N25" s="131"/>
      <c r="O25" s="131"/>
      <c r="P25" s="25"/>
      <c r="V25" s="30"/>
      <c r="W25" s="180"/>
      <c r="X25" s="180"/>
      <c r="Y25" s="174"/>
      <c r="Z25" s="174"/>
      <c r="AA25" s="174"/>
      <c r="AB25" s="174"/>
      <c r="AC25" s="30"/>
    </row>
    <row r="26" spans="1:29" ht="8.4" customHeight="1" x14ac:dyDescent="0.3">
      <c r="A26" s="67"/>
      <c r="B26" s="67"/>
      <c r="C26" s="189"/>
      <c r="F26" s="25"/>
      <c r="G26" s="179"/>
      <c r="H26" s="179"/>
      <c r="I26" s="179"/>
      <c r="J26" s="25"/>
      <c r="K26" s="25"/>
      <c r="L26" s="25"/>
      <c r="M26" s="131"/>
      <c r="N26" s="131"/>
      <c r="O26" s="131"/>
      <c r="P26" s="25"/>
      <c r="U26" s="18"/>
      <c r="V26" s="30"/>
      <c r="W26" s="180"/>
      <c r="X26" s="180"/>
      <c r="Y26" s="174"/>
      <c r="Z26" s="174"/>
      <c r="AA26" s="174"/>
      <c r="AB26" s="174"/>
      <c r="AC26" s="30"/>
    </row>
    <row r="27" spans="1:29" ht="6.9" customHeight="1" x14ac:dyDescent="0.3">
      <c r="A27" s="67"/>
      <c r="B27" s="67"/>
      <c r="C27" s="189"/>
      <c r="F27" s="25"/>
      <c r="G27" s="179"/>
      <c r="H27" s="179"/>
      <c r="I27" s="179"/>
      <c r="J27" s="25"/>
      <c r="K27" s="25"/>
      <c r="L27" s="25"/>
      <c r="M27" s="132"/>
      <c r="N27" s="132"/>
      <c r="O27" s="132"/>
      <c r="P27" s="25"/>
      <c r="V27" s="30"/>
      <c r="W27" s="180" t="s">
        <v>22</v>
      </c>
      <c r="X27" s="180"/>
      <c r="Y27" s="173">
        <f>Y24/30</f>
        <v>1613.715327430556</v>
      </c>
      <c r="Z27" s="174"/>
      <c r="AA27" s="174"/>
      <c r="AB27" s="174"/>
      <c r="AC27" s="30"/>
    </row>
    <row r="28" spans="1:29" ht="7.5" customHeight="1" x14ac:dyDescent="0.3">
      <c r="A28" s="67"/>
      <c r="B28" s="67"/>
      <c r="C28" s="189"/>
      <c r="F28" s="25"/>
      <c r="G28" s="181">
        <f>M19*0.19</f>
        <v>169812.505225</v>
      </c>
      <c r="H28" s="182"/>
      <c r="I28" s="183"/>
      <c r="J28" s="25"/>
      <c r="K28" s="25"/>
      <c r="L28" s="25"/>
      <c r="M28" s="181">
        <f>M19+G28</f>
        <v>1063562.5327250001</v>
      </c>
      <c r="N28" s="182"/>
      <c r="O28" s="183"/>
      <c r="P28" s="25"/>
      <c r="V28" s="30"/>
      <c r="W28" s="180"/>
      <c r="X28" s="180"/>
      <c r="Y28" s="174"/>
      <c r="Z28" s="174"/>
      <c r="AA28" s="174"/>
      <c r="AB28" s="174"/>
      <c r="AC28" s="30"/>
    </row>
    <row r="29" spans="1:29" ht="9.15" customHeight="1" x14ac:dyDescent="0.3">
      <c r="A29" s="67"/>
      <c r="B29" s="67"/>
      <c r="C29" s="189"/>
      <c r="F29" s="25"/>
      <c r="G29" s="184"/>
      <c r="H29" s="185"/>
      <c r="I29" s="186"/>
      <c r="J29" s="25"/>
      <c r="K29" s="25"/>
      <c r="L29" s="25"/>
      <c r="M29" s="184"/>
      <c r="N29" s="185"/>
      <c r="O29" s="186"/>
      <c r="P29" s="25"/>
      <c r="V29" s="30"/>
      <c r="W29" s="180"/>
      <c r="X29" s="180"/>
      <c r="Y29" s="174"/>
      <c r="Z29" s="174"/>
      <c r="AA29" s="174"/>
      <c r="AB29" s="174"/>
      <c r="AC29" s="30"/>
    </row>
    <row r="30" spans="1:29" ht="6.9" customHeight="1" x14ac:dyDescent="0.3">
      <c r="A30" s="67"/>
      <c r="B30" s="67"/>
      <c r="C30" s="18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V30" s="30"/>
      <c r="W30" s="32"/>
      <c r="X30" s="32"/>
      <c r="Y30" s="32"/>
      <c r="Z30" s="32"/>
      <c r="AA30" s="32"/>
      <c r="AB30" s="33"/>
      <c r="AC30" s="30"/>
    </row>
    <row r="31" spans="1:29" ht="9.15" customHeight="1" x14ac:dyDescent="0.35">
      <c r="A31" s="67"/>
      <c r="B31" s="67"/>
      <c r="C31" s="94"/>
      <c r="W31" s="19"/>
      <c r="X31" s="19"/>
      <c r="Y31" s="19"/>
    </row>
    <row r="32" spans="1:29" ht="7.5" customHeight="1" x14ac:dyDescent="0.3">
      <c r="A32" s="67"/>
      <c r="B32" s="67"/>
      <c r="C32" s="189" t="s">
        <v>43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26"/>
    </row>
    <row r="33" spans="1:29" ht="18.600000000000001" customHeight="1" x14ac:dyDescent="0.35">
      <c r="A33" s="67"/>
      <c r="B33" s="67"/>
      <c r="C33" s="189"/>
      <c r="F33" s="26"/>
      <c r="G33" s="202" t="s">
        <v>14</v>
      </c>
      <c r="H33" s="202"/>
      <c r="I33" s="202"/>
      <c r="J33" s="34"/>
      <c r="K33" s="34"/>
      <c r="L33" s="34"/>
      <c r="M33" s="202" t="s">
        <v>15</v>
      </c>
      <c r="N33" s="202"/>
      <c r="O33" s="202"/>
      <c r="P33" s="34"/>
      <c r="Q33" s="34"/>
      <c r="R33" s="34"/>
      <c r="S33" s="197" t="s">
        <v>16</v>
      </c>
      <c r="T33" s="27"/>
      <c r="V33" s="26"/>
      <c r="W33" s="191"/>
      <c r="X33" s="191"/>
      <c r="Y33" s="187"/>
      <c r="Z33" s="187"/>
      <c r="AA33" s="187"/>
      <c r="AB33" s="187"/>
      <c r="AC33" s="26"/>
    </row>
    <row r="34" spans="1:29" ht="6.9" customHeight="1" x14ac:dyDescent="0.3">
      <c r="A34" s="67"/>
      <c r="B34" s="67"/>
      <c r="C34" s="189"/>
      <c r="F34" s="2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97"/>
      <c r="T34" s="27"/>
      <c r="V34" s="26"/>
      <c r="W34" s="191"/>
      <c r="X34" s="191"/>
      <c r="Y34" s="187"/>
      <c r="Z34" s="187"/>
      <c r="AA34" s="187"/>
      <c r="AB34" s="187"/>
      <c r="AC34" s="26"/>
    </row>
    <row r="35" spans="1:29" ht="12.15" customHeight="1" x14ac:dyDescent="0.3">
      <c r="A35" s="67"/>
      <c r="B35" s="67"/>
      <c r="C35" s="189"/>
      <c r="F35" s="26"/>
      <c r="G35" s="35" t="s">
        <v>12</v>
      </c>
      <c r="H35" s="35"/>
      <c r="I35" s="34"/>
      <c r="J35" s="34"/>
      <c r="K35" s="34"/>
      <c r="L35" s="34"/>
      <c r="M35" s="35" t="s">
        <v>7</v>
      </c>
      <c r="N35" s="35"/>
      <c r="O35" s="34"/>
      <c r="P35" s="34"/>
      <c r="Q35" s="34"/>
      <c r="R35" s="34"/>
      <c r="S35" s="198"/>
      <c r="T35" s="26"/>
      <c r="V35" s="26"/>
      <c r="W35" s="192"/>
      <c r="X35" s="192"/>
      <c r="Y35" s="187"/>
      <c r="Z35" s="187"/>
      <c r="AA35" s="187"/>
      <c r="AB35" s="188"/>
      <c r="AC35" s="26"/>
    </row>
    <row r="36" spans="1:29" ht="15.9" customHeight="1" x14ac:dyDescent="0.3">
      <c r="A36" s="67"/>
      <c r="B36" s="67"/>
      <c r="C36" s="189"/>
      <c r="F36" s="26"/>
      <c r="G36" s="36">
        <v>0.35</v>
      </c>
      <c r="H36" s="177">
        <f>M19*G36</f>
        <v>312812.50962499995</v>
      </c>
      <c r="I36" s="178"/>
      <c r="J36" s="26"/>
      <c r="K36" s="26"/>
      <c r="L36" s="26"/>
      <c r="M36" s="37">
        <v>1</v>
      </c>
      <c r="N36" s="177">
        <f>G28</f>
        <v>169812.505225</v>
      </c>
      <c r="O36" s="178"/>
      <c r="P36" s="26"/>
      <c r="Q36" s="26"/>
      <c r="R36" s="26"/>
      <c r="S36" s="42">
        <f>H36+N36</f>
        <v>482625.01484999992</v>
      </c>
      <c r="T36" s="26"/>
      <c r="V36" s="26"/>
      <c r="W36" s="199">
        <f>M28-S36</f>
        <v>580937.51787500014</v>
      </c>
      <c r="X36" s="200"/>
      <c r="Y36" s="76"/>
      <c r="Z36" s="96">
        <f>W36/M28</f>
        <v>0.54621848739495804</v>
      </c>
      <c r="AA36" s="29"/>
      <c r="AB36" s="96">
        <f>S36/M28</f>
        <v>0.4537815126050419</v>
      </c>
      <c r="AC36" s="26"/>
    </row>
    <row r="37" spans="1:29" ht="5.85" customHeight="1" x14ac:dyDescent="0.3">
      <c r="A37" s="67"/>
      <c r="B37" s="79"/>
      <c r="C37" s="18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V37" s="26"/>
      <c r="W37" s="80"/>
      <c r="X37" s="80"/>
      <c r="Y37" s="80"/>
      <c r="Z37" s="81"/>
      <c r="AA37" s="97"/>
      <c r="AB37" s="81"/>
      <c r="AC37" s="26"/>
    </row>
    <row r="38" spans="1:29" ht="10.5" customHeight="1" x14ac:dyDescent="0.3">
      <c r="A38" s="67"/>
      <c r="B38" s="67"/>
      <c r="C38" s="94"/>
      <c r="W38" s="22"/>
      <c r="X38" s="22"/>
      <c r="Y38" s="22"/>
      <c r="Z38" s="21"/>
      <c r="AA38" s="21"/>
      <c r="AB38" s="21"/>
    </row>
    <row r="39" spans="1:29" ht="6.9" customHeight="1" x14ac:dyDescent="0.3">
      <c r="A39" s="67"/>
      <c r="B39" s="67"/>
      <c r="C39" s="189" t="s">
        <v>29</v>
      </c>
      <c r="F39" s="28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28"/>
      <c r="W39" s="1"/>
      <c r="X39" s="1"/>
      <c r="Y39" s="1"/>
      <c r="Z39" s="21"/>
      <c r="AA39" s="21"/>
      <c r="AB39" s="21"/>
    </row>
    <row r="40" spans="1:29" ht="19.5" customHeight="1" x14ac:dyDescent="0.3">
      <c r="A40" s="67"/>
      <c r="B40" s="67"/>
      <c r="C40" s="189"/>
      <c r="F40" s="28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28"/>
      <c r="W40" s="20"/>
      <c r="X40" s="20"/>
      <c r="Y40" s="20"/>
    </row>
    <row r="41" spans="1:29" ht="12.15" customHeight="1" x14ac:dyDescent="0.3">
      <c r="A41" s="67"/>
      <c r="B41" s="67"/>
      <c r="C41" s="189"/>
      <c r="F41" s="28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5"/>
      <c r="T41" s="28"/>
      <c r="W41" s="20"/>
      <c r="X41" s="20"/>
      <c r="Y41" s="20"/>
    </row>
    <row r="42" spans="1:29" ht="17.399999999999999" customHeight="1" x14ac:dyDescent="0.3">
      <c r="A42" s="67"/>
      <c r="B42" s="67"/>
      <c r="C42" s="189"/>
      <c r="F42" s="28"/>
      <c r="G42" s="175">
        <f>G19</f>
        <v>2.75E-2</v>
      </c>
      <c r="H42" s="176"/>
      <c r="I42" s="98" t="s">
        <v>38</v>
      </c>
      <c r="J42" s="85"/>
      <c r="K42" s="85"/>
      <c r="L42" s="85"/>
      <c r="M42" s="133">
        <f>(M28/G10)*Z36</f>
        <v>1.7875000000000005E-2</v>
      </c>
      <c r="N42" s="134"/>
      <c r="O42" s="135"/>
      <c r="P42" s="85"/>
      <c r="Q42" s="85"/>
      <c r="R42" s="85"/>
      <c r="S42" s="99">
        <f>(M28/G10)-M42</f>
        <v>1.4849999999999999E-2</v>
      </c>
      <c r="T42" s="28"/>
    </row>
    <row r="43" spans="1:29" ht="6.9" customHeight="1" x14ac:dyDescent="0.3">
      <c r="A43" s="67"/>
      <c r="B43" s="67"/>
      <c r="C43" s="189"/>
      <c r="F43" s="28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28"/>
    </row>
    <row r="44" spans="1:29" ht="21.9" customHeight="1" x14ac:dyDescent="0.3">
      <c r="C44" s="40"/>
    </row>
    <row r="45" spans="1:29" ht="14.4" x14ac:dyDescent="0.3"/>
  </sheetData>
  <sheetProtection algorithmName="SHA-512" hashValue="gbBSRRL6dB8hS5VxN5AaHvyx2LpFbIjfIQipmeyEKhJzHsAbUkdgS2QlpGNf4+S9axUjBSe5NdapGC2CoCuFqg==" saltValue="GFVTSLDmeb50uObkF+Dk+g==" spinCount="100000" sheet="1" objects="1" scenarios="1"/>
  <dataConsolidate/>
  <mergeCells count="48">
    <mergeCell ref="C39:C43"/>
    <mergeCell ref="K39:Q41"/>
    <mergeCell ref="S39:S41"/>
    <mergeCell ref="G40:I41"/>
    <mergeCell ref="G42:H42"/>
    <mergeCell ref="M42:O42"/>
    <mergeCell ref="M43:O43"/>
    <mergeCell ref="C15:C30"/>
    <mergeCell ref="W18:AB20"/>
    <mergeCell ref="G19:I20"/>
    <mergeCell ref="M19:O20"/>
    <mergeCell ref="W21:X23"/>
    <mergeCell ref="Y21:AB23"/>
    <mergeCell ref="C32:C37"/>
    <mergeCell ref="W32:X35"/>
    <mergeCell ref="Y32:AA35"/>
    <mergeCell ref="AB32:AB35"/>
    <mergeCell ref="G33:I33"/>
    <mergeCell ref="M33:O33"/>
    <mergeCell ref="S33:S35"/>
    <mergeCell ref="H36:I36"/>
    <mergeCell ref="N36:O36"/>
    <mergeCell ref="W36:X36"/>
    <mergeCell ref="G23:I27"/>
    <mergeCell ref="M23:O27"/>
    <mergeCell ref="W24:X26"/>
    <mergeCell ref="Y24:AB26"/>
    <mergeCell ref="S10:S11"/>
    <mergeCell ref="W11:X13"/>
    <mergeCell ref="Y11:AB13"/>
    <mergeCell ref="G14:I18"/>
    <mergeCell ref="M14:O18"/>
    <mergeCell ref="W14:X16"/>
    <mergeCell ref="Y14:AB16"/>
    <mergeCell ref="W27:X29"/>
    <mergeCell ref="Y27:AB29"/>
    <mergeCell ref="G28:I29"/>
    <mergeCell ref="M28:O29"/>
    <mergeCell ref="G2:S2"/>
    <mergeCell ref="G4:I9"/>
    <mergeCell ref="K4:Q9"/>
    <mergeCell ref="R4:T9"/>
    <mergeCell ref="C5:C12"/>
    <mergeCell ref="W5:AB7"/>
    <mergeCell ref="W8:X10"/>
    <mergeCell ref="Y8:AB10"/>
    <mergeCell ref="G10:I11"/>
    <mergeCell ref="M10:O11"/>
  </mergeCells>
  <dataValidations count="2">
    <dataValidation allowBlank="1" showInputMessage="1" showErrorMessage="1" errorTitle="Solo valores de la lista" error="Este campo solo permite valores de la lista desplegable" sqref="A1" xr:uid="{1C0A8527-F4D0-45E5-8667-9EE99440BC17}"/>
    <dataValidation type="whole" allowBlank="1" showInputMessage="1" showErrorMessage="1" errorTitle="Monto máximo $156.000.000" error="El monto ingresado supera el monto máximo permitido para Microcrédito de Alto Monto" sqref="G10:I11" xr:uid="{0D3604BA-D677-4ED3-968D-0275EA92A105}">
      <formula1>32500001</formula1>
      <formula2>156000000</formula2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41CD5C8-2077-43A0-8697-4CF9636E787E}">
          <x14:formula1>
            <xm:f>'Datos Matriz'!$AV$4:$AV$123</xm:f>
          </x14:formula1>
          <xm:sqref>S10:S11</xm:sqref>
        </x14:dataValidation>
        <x14:dataValidation type="list" allowBlank="1" showInputMessage="1" showErrorMessage="1" errorTitle="Usar valores de la lista" error="En este campo solo se pueden utilizar los valores permitidos en la lista desplegable._x000a__x000a_El boton de lista desplegable aparece cuando se hace click en la celda" xr:uid="{5E751F79-0140-47B2-9D8F-7860FAA8896B}">
          <x14:formula1>
            <xm:f>'Datos Matriz'!$BE$5</xm:f>
          </x14:formula1>
          <xm:sqref>M10:O11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70C0"/>
  </sheetPr>
  <dimension ref="A1:AD45"/>
  <sheetViews>
    <sheetView showGridLines="0" zoomScale="90" zoomScaleNormal="90" workbookViewId="0">
      <selection activeCell="G10" sqref="G10:I11"/>
    </sheetView>
  </sheetViews>
  <sheetFormatPr baseColWidth="10" defaultColWidth="0" defaultRowHeight="14.85" customHeight="1" zeroHeight="1" x14ac:dyDescent="0.3"/>
  <cols>
    <col min="1" max="1" width="9.44140625" customWidth="1"/>
    <col min="2" max="2" width="21" customWidth="1"/>
    <col min="3" max="3" width="28.109375" customWidth="1"/>
    <col min="4" max="4" width="3.109375" customWidth="1"/>
    <col min="5" max="5" width="4.5546875" customWidth="1"/>
    <col min="6" max="6" width="0.5546875" customWidth="1"/>
    <col min="7" max="7" width="7.88671875" customWidth="1"/>
    <col min="8" max="8" width="7.44140625" customWidth="1"/>
    <col min="9" max="9" width="6.109375" customWidth="1"/>
    <col min="10" max="10" width="1.44140625" customWidth="1"/>
    <col min="11" max="11" width="1" customWidth="1"/>
    <col min="12" max="12" width="1.44140625" customWidth="1"/>
    <col min="13" max="14" width="9.109375" customWidth="1"/>
    <col min="15" max="15" width="6" customWidth="1"/>
    <col min="16" max="16" width="1.109375" customWidth="1"/>
    <col min="17" max="17" width="1" customWidth="1"/>
    <col min="18" max="18" width="1.44140625" customWidth="1"/>
    <col min="19" max="19" width="23" customWidth="1"/>
    <col min="20" max="20" width="1.109375" customWidth="1"/>
    <col min="21" max="21" width="5" customWidth="1"/>
    <col min="22" max="22" width="1" customWidth="1"/>
    <col min="23" max="23" width="10.44140625" customWidth="1"/>
    <col min="24" max="24" width="7.44140625" customWidth="1"/>
    <col min="25" max="25" width="1.44140625" customWidth="1"/>
    <col min="26" max="26" width="8.44140625" customWidth="1"/>
    <col min="27" max="27" width="1.44140625" customWidth="1"/>
    <col min="28" max="28" width="8.5546875" customWidth="1"/>
    <col min="29" max="29" width="1" customWidth="1"/>
    <col min="30" max="30" width="21.5546875" customWidth="1"/>
    <col min="31" max="16384" width="11.44140625" hidden="1"/>
  </cols>
  <sheetData>
    <row r="1" spans="1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9" ht="24.9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1:29" ht="19.5" customHeight="1" x14ac:dyDescent="0.3"/>
    <row r="4" spans="1:29" ht="6.9" customHeight="1" x14ac:dyDescent="0.3">
      <c r="F4" s="24"/>
      <c r="G4" s="130" t="s">
        <v>11</v>
      </c>
      <c r="H4" s="130"/>
      <c r="I4" s="130"/>
      <c r="J4" s="24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30"/>
      <c r="W4" s="30"/>
      <c r="X4" s="30"/>
      <c r="Y4" s="30"/>
      <c r="Z4" s="30"/>
      <c r="AA4" s="30"/>
      <c r="AB4" s="30"/>
      <c r="AC4" s="30"/>
    </row>
    <row r="5" spans="1:29" ht="9.15" customHeight="1" x14ac:dyDescent="0.3">
      <c r="A5" s="67"/>
      <c r="B5" s="67"/>
      <c r="C5" s="193" t="s">
        <v>41</v>
      </c>
      <c r="F5" s="24"/>
      <c r="G5" s="130"/>
      <c r="H5" s="130"/>
      <c r="I5" s="130"/>
      <c r="J5" s="24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30"/>
      <c r="W5" s="137" t="s">
        <v>20</v>
      </c>
      <c r="X5" s="137"/>
      <c r="Y5" s="137"/>
      <c r="Z5" s="137"/>
      <c r="AA5" s="137"/>
      <c r="AB5" s="137"/>
      <c r="AC5" s="30"/>
    </row>
    <row r="6" spans="1:29" ht="6.9" customHeight="1" x14ac:dyDescent="0.3">
      <c r="A6" s="67"/>
      <c r="B6" s="67"/>
      <c r="C6" s="193"/>
      <c r="F6" s="24"/>
      <c r="G6" s="130"/>
      <c r="H6" s="130"/>
      <c r="I6" s="130"/>
      <c r="J6" s="24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30"/>
      <c r="W6" s="137"/>
      <c r="X6" s="137"/>
      <c r="Y6" s="137"/>
      <c r="Z6" s="137"/>
      <c r="AA6" s="137"/>
      <c r="AB6" s="137"/>
      <c r="AC6" s="30"/>
    </row>
    <row r="7" spans="1:29" ht="12.75" customHeight="1" x14ac:dyDescent="0.3">
      <c r="A7" s="67"/>
      <c r="B7" s="67"/>
      <c r="C7" s="193"/>
      <c r="F7" s="24"/>
      <c r="G7" s="130"/>
      <c r="H7" s="130"/>
      <c r="I7" s="130"/>
      <c r="J7" s="24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30"/>
      <c r="W7" s="137"/>
      <c r="X7" s="137"/>
      <c r="Y7" s="137"/>
      <c r="Z7" s="137"/>
      <c r="AA7" s="137"/>
      <c r="AB7" s="137"/>
      <c r="AC7" s="30"/>
    </row>
    <row r="8" spans="1:29" ht="8.4" customHeight="1" x14ac:dyDescent="0.3">
      <c r="A8" s="67"/>
      <c r="B8" s="67"/>
      <c r="C8" s="193"/>
      <c r="F8" s="24"/>
      <c r="G8" s="130"/>
      <c r="H8" s="130"/>
      <c r="I8" s="130"/>
      <c r="J8" s="24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30"/>
      <c r="W8" s="138" t="s">
        <v>26</v>
      </c>
      <c r="X8" s="138"/>
      <c r="Y8" s="139">
        <f>M28</f>
        <v>93058000</v>
      </c>
      <c r="Z8" s="140"/>
      <c r="AA8" s="140"/>
      <c r="AB8" s="141"/>
      <c r="AC8" s="30"/>
    </row>
    <row r="9" spans="1:29" ht="5.85" customHeight="1" x14ac:dyDescent="0.3">
      <c r="A9" s="67"/>
      <c r="B9" s="67"/>
      <c r="C9" s="193"/>
      <c r="F9" s="24"/>
      <c r="G9" s="130"/>
      <c r="H9" s="130"/>
      <c r="I9" s="130"/>
      <c r="J9" s="24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30"/>
      <c r="W9" s="138"/>
      <c r="X9" s="138"/>
      <c r="Y9" s="142"/>
      <c r="Z9" s="143"/>
      <c r="AA9" s="143"/>
      <c r="AB9" s="144"/>
      <c r="AC9" s="30"/>
    </row>
    <row r="10" spans="1:29" ht="7.5" customHeight="1" x14ac:dyDescent="0.3">
      <c r="A10" s="67"/>
      <c r="B10" s="67"/>
      <c r="C10" s="193"/>
      <c r="F10" s="17"/>
      <c r="G10" s="148">
        <v>1700000000</v>
      </c>
      <c r="H10" s="149"/>
      <c r="I10" s="150"/>
      <c r="J10" s="24"/>
      <c r="K10" s="45"/>
      <c r="L10" s="45"/>
      <c r="M10" s="154" t="s">
        <v>6</v>
      </c>
      <c r="N10" s="155"/>
      <c r="O10" s="156"/>
      <c r="P10" s="45"/>
      <c r="Q10" s="45"/>
      <c r="R10" s="46"/>
      <c r="S10" s="154">
        <v>12</v>
      </c>
      <c r="T10" s="23"/>
      <c r="V10" s="30"/>
      <c r="W10" s="138"/>
      <c r="X10" s="138"/>
      <c r="Y10" s="145"/>
      <c r="Z10" s="146"/>
      <c r="AA10" s="146"/>
      <c r="AB10" s="147"/>
      <c r="AC10" s="30"/>
    </row>
    <row r="11" spans="1:29" ht="8.4" customHeight="1" x14ac:dyDescent="0.3">
      <c r="A11" s="67"/>
      <c r="B11" s="67"/>
      <c r="C11" s="193"/>
      <c r="F11" s="17"/>
      <c r="G11" s="151"/>
      <c r="H11" s="152"/>
      <c r="I11" s="153"/>
      <c r="J11" s="24"/>
      <c r="K11" s="24"/>
      <c r="L11" s="24"/>
      <c r="M11" s="157"/>
      <c r="N11" s="158"/>
      <c r="O11" s="159"/>
      <c r="P11" s="24"/>
      <c r="Q11" s="24"/>
      <c r="R11" s="24"/>
      <c r="S11" s="157"/>
      <c r="T11" s="17"/>
      <c r="V11" s="30"/>
      <c r="W11" s="138" t="s">
        <v>27</v>
      </c>
      <c r="X11" s="138"/>
      <c r="Y11" s="139">
        <f>Y8/S10</f>
        <v>7754833.333333333</v>
      </c>
      <c r="Z11" s="140"/>
      <c r="AA11" s="140"/>
      <c r="AB11" s="141"/>
      <c r="AC11" s="30"/>
    </row>
    <row r="12" spans="1:29" ht="9.15" customHeight="1" x14ac:dyDescent="0.3">
      <c r="A12" s="67"/>
      <c r="B12" s="67"/>
      <c r="C12" s="19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30"/>
      <c r="W12" s="138"/>
      <c r="X12" s="138"/>
      <c r="Y12" s="142"/>
      <c r="Z12" s="143"/>
      <c r="AA12" s="143"/>
      <c r="AB12" s="144"/>
      <c r="AC12" s="30"/>
    </row>
    <row r="13" spans="1:29" ht="7.5" customHeight="1" x14ac:dyDescent="0.3">
      <c r="A13" s="67"/>
      <c r="B13" s="67"/>
      <c r="C13" s="93"/>
      <c r="V13" s="30"/>
      <c r="W13" s="138"/>
      <c r="X13" s="138"/>
      <c r="Y13" s="145"/>
      <c r="Z13" s="146"/>
      <c r="AA13" s="146"/>
      <c r="AB13" s="147"/>
      <c r="AC13" s="30"/>
    </row>
    <row r="14" spans="1:29" ht="6.9" customHeight="1" x14ac:dyDescent="0.3">
      <c r="A14" s="67"/>
      <c r="B14" s="67"/>
      <c r="C14" s="93"/>
      <c r="F14" s="25"/>
      <c r="G14" s="179" t="s">
        <v>17</v>
      </c>
      <c r="H14" s="179"/>
      <c r="I14" s="179"/>
      <c r="J14" s="25"/>
      <c r="K14" s="25"/>
      <c r="L14" s="25"/>
      <c r="M14" s="131" t="s">
        <v>18</v>
      </c>
      <c r="N14" s="131"/>
      <c r="O14" s="131"/>
      <c r="P14" s="25"/>
      <c r="V14" s="30"/>
      <c r="W14" s="138" t="s">
        <v>22</v>
      </c>
      <c r="X14" s="138"/>
      <c r="Y14" s="139">
        <f>Y11/30</f>
        <v>258494.44444444444</v>
      </c>
      <c r="Z14" s="140"/>
      <c r="AA14" s="140"/>
      <c r="AB14" s="141"/>
      <c r="AC14" s="30"/>
    </row>
    <row r="15" spans="1:29" ht="8.4" customHeight="1" x14ac:dyDescent="0.3">
      <c r="A15" s="67"/>
      <c r="B15" s="67"/>
      <c r="C15" s="189" t="s">
        <v>42</v>
      </c>
      <c r="F15" s="25"/>
      <c r="G15" s="179"/>
      <c r="H15" s="179"/>
      <c r="I15" s="179"/>
      <c r="J15" s="25"/>
      <c r="K15" s="25"/>
      <c r="L15" s="25"/>
      <c r="M15" s="131"/>
      <c r="N15" s="131"/>
      <c r="O15" s="131"/>
      <c r="P15" s="25"/>
      <c r="V15" s="30"/>
      <c r="W15" s="138"/>
      <c r="X15" s="138"/>
      <c r="Y15" s="142"/>
      <c r="Z15" s="143"/>
      <c r="AA15" s="143"/>
      <c r="AB15" s="144"/>
      <c r="AC15" s="30"/>
    </row>
    <row r="16" spans="1:29" ht="8.4" customHeight="1" x14ac:dyDescent="0.3">
      <c r="A16" s="67"/>
      <c r="B16" s="67"/>
      <c r="C16" s="189"/>
      <c r="F16" s="25"/>
      <c r="G16" s="179"/>
      <c r="H16" s="179"/>
      <c r="I16" s="179"/>
      <c r="J16" s="25"/>
      <c r="K16" s="25"/>
      <c r="L16" s="25"/>
      <c r="M16" s="131"/>
      <c r="N16" s="131"/>
      <c r="O16" s="131"/>
      <c r="P16" s="25"/>
      <c r="V16" s="30"/>
      <c r="W16" s="138"/>
      <c r="X16" s="138"/>
      <c r="Y16" s="145"/>
      <c r="Z16" s="146"/>
      <c r="AA16" s="146"/>
      <c r="AB16" s="147"/>
      <c r="AC16" s="30"/>
    </row>
    <row r="17" spans="1:29" ht="7.5" customHeight="1" x14ac:dyDescent="0.3">
      <c r="A17" s="67"/>
      <c r="B17" s="67"/>
      <c r="C17" s="189"/>
      <c r="F17" s="25"/>
      <c r="G17" s="179"/>
      <c r="H17" s="179"/>
      <c r="I17" s="179"/>
      <c r="J17" s="25"/>
      <c r="K17" s="25"/>
      <c r="L17" s="25"/>
      <c r="M17" s="131"/>
      <c r="N17" s="131"/>
      <c r="O17" s="131"/>
      <c r="P17" s="25"/>
      <c r="V17" s="30"/>
      <c r="W17" s="31"/>
      <c r="X17" s="31"/>
      <c r="Y17" s="31"/>
      <c r="Z17" s="31"/>
      <c r="AA17" s="31"/>
      <c r="AB17" s="31"/>
      <c r="AC17" s="30"/>
    </row>
    <row r="18" spans="1:29" ht="7.5" customHeight="1" x14ac:dyDescent="0.3">
      <c r="A18" s="67"/>
      <c r="B18" s="67"/>
      <c r="C18" s="189"/>
      <c r="F18" s="25"/>
      <c r="G18" s="201"/>
      <c r="H18" s="201"/>
      <c r="I18" s="201"/>
      <c r="J18" s="25"/>
      <c r="K18" s="25"/>
      <c r="L18" s="25"/>
      <c r="M18" s="132"/>
      <c r="N18" s="132"/>
      <c r="O18" s="132"/>
      <c r="P18" s="25"/>
      <c r="V18" s="30"/>
      <c r="W18" s="137" t="s">
        <v>21</v>
      </c>
      <c r="X18" s="137"/>
      <c r="Y18" s="137"/>
      <c r="Z18" s="137"/>
      <c r="AA18" s="137"/>
      <c r="AB18" s="137"/>
      <c r="AC18" s="30"/>
    </row>
    <row r="19" spans="1:29" ht="12.15" customHeight="1" x14ac:dyDescent="0.3">
      <c r="A19" s="67"/>
      <c r="B19" s="67"/>
      <c r="C19" s="189"/>
      <c r="F19" s="25"/>
      <c r="G19" s="161">
        <f>INDEX('Datos Matriz'!AJ4:AN183,MATCH(' Leasing Alta Y Baja '!S10,'Datos Matriz'!AI4:AI75,0),MATCH(' Leasing Alta Y Baja '!M10,'Datos Matriz'!AJ3:AN3,0))</f>
        <v>4.5999999999999999E-2</v>
      </c>
      <c r="H19" s="162"/>
      <c r="I19" s="163"/>
      <c r="J19" s="25"/>
      <c r="K19" s="25"/>
      <c r="L19" s="25"/>
      <c r="M19" s="167">
        <f>G10*G19</f>
        <v>78200000</v>
      </c>
      <c r="N19" s="168"/>
      <c r="O19" s="169"/>
      <c r="P19" s="25"/>
      <c r="V19" s="30"/>
      <c r="W19" s="137"/>
      <c r="X19" s="137"/>
      <c r="Y19" s="137"/>
      <c r="Z19" s="137"/>
      <c r="AA19" s="137"/>
      <c r="AB19" s="137"/>
      <c r="AC19" s="30"/>
    </row>
    <row r="20" spans="1:29" ht="5.25" customHeight="1" x14ac:dyDescent="0.3">
      <c r="A20" s="67"/>
      <c r="B20" s="67"/>
      <c r="C20" s="189"/>
      <c r="F20" s="25"/>
      <c r="G20" s="164"/>
      <c r="H20" s="165"/>
      <c r="I20" s="166"/>
      <c r="J20" s="25"/>
      <c r="K20" s="25"/>
      <c r="L20" s="25"/>
      <c r="M20" s="170"/>
      <c r="N20" s="171"/>
      <c r="O20" s="172"/>
      <c r="P20" s="25"/>
      <c r="V20" s="30"/>
      <c r="W20" s="137"/>
      <c r="X20" s="137"/>
      <c r="Y20" s="137"/>
      <c r="Z20" s="137"/>
      <c r="AA20" s="137"/>
      <c r="AB20" s="137"/>
      <c r="AC20" s="30"/>
    </row>
    <row r="21" spans="1:29" ht="7.5" customHeight="1" x14ac:dyDescent="0.3">
      <c r="A21" s="67"/>
      <c r="B21" s="67"/>
      <c r="C21" s="18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V21" s="30"/>
      <c r="W21" s="180" t="s">
        <v>28</v>
      </c>
      <c r="X21" s="180"/>
      <c r="Y21" s="173">
        <f>W36</f>
        <v>50830000</v>
      </c>
      <c r="Z21" s="174"/>
      <c r="AA21" s="174"/>
      <c r="AB21" s="174"/>
      <c r="AC21" s="30"/>
    </row>
    <row r="22" spans="1:29" ht="7.5" customHeight="1" x14ac:dyDescent="0.3">
      <c r="A22" s="67"/>
      <c r="B22" s="67"/>
      <c r="C22" s="18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V22" s="30"/>
      <c r="W22" s="180"/>
      <c r="X22" s="180"/>
      <c r="Y22" s="174"/>
      <c r="Z22" s="174"/>
      <c r="AA22" s="174"/>
      <c r="AB22" s="174"/>
      <c r="AC22" s="30"/>
    </row>
    <row r="23" spans="1:29" ht="7.5" customHeight="1" x14ac:dyDescent="0.3">
      <c r="A23" s="67"/>
      <c r="B23" s="67"/>
      <c r="C23" s="189"/>
      <c r="F23" s="25"/>
      <c r="G23" s="179" t="s">
        <v>19</v>
      </c>
      <c r="H23" s="179"/>
      <c r="I23" s="179"/>
      <c r="J23" s="25"/>
      <c r="K23" s="25"/>
      <c r="L23" s="25"/>
      <c r="M23" s="131" t="s">
        <v>8</v>
      </c>
      <c r="N23" s="131"/>
      <c r="O23" s="131"/>
      <c r="P23" s="25"/>
      <c r="V23" s="30"/>
      <c r="W23" s="180"/>
      <c r="X23" s="180"/>
      <c r="Y23" s="174"/>
      <c r="Z23" s="174"/>
      <c r="AA23" s="174"/>
      <c r="AB23" s="174"/>
      <c r="AC23" s="30"/>
    </row>
    <row r="24" spans="1:29" ht="8.4" customHeight="1" x14ac:dyDescent="0.3">
      <c r="A24" s="67"/>
      <c r="B24" s="67"/>
      <c r="C24" s="189"/>
      <c r="F24" s="25"/>
      <c r="G24" s="179"/>
      <c r="H24" s="179"/>
      <c r="I24" s="179"/>
      <c r="J24" s="25"/>
      <c r="K24" s="25"/>
      <c r="L24" s="25"/>
      <c r="M24" s="131"/>
      <c r="N24" s="131"/>
      <c r="O24" s="131"/>
      <c r="P24" s="25"/>
      <c r="V24" s="30"/>
      <c r="W24" s="180" t="s">
        <v>27</v>
      </c>
      <c r="X24" s="180"/>
      <c r="Y24" s="173">
        <f>Y21/S10</f>
        <v>4235833.333333333</v>
      </c>
      <c r="Z24" s="174"/>
      <c r="AA24" s="174"/>
      <c r="AB24" s="174"/>
      <c r="AC24" s="30"/>
    </row>
    <row r="25" spans="1:29" ht="8.4" customHeight="1" x14ac:dyDescent="0.3">
      <c r="A25" s="67"/>
      <c r="B25" s="67"/>
      <c r="C25" s="189"/>
      <c r="F25" s="25"/>
      <c r="G25" s="179"/>
      <c r="H25" s="179"/>
      <c r="I25" s="179"/>
      <c r="J25" s="25"/>
      <c r="K25" s="25"/>
      <c r="L25" s="25"/>
      <c r="M25" s="131"/>
      <c r="N25" s="131"/>
      <c r="O25" s="131"/>
      <c r="P25" s="25"/>
      <c r="V25" s="30"/>
      <c r="W25" s="180"/>
      <c r="X25" s="180"/>
      <c r="Y25" s="174"/>
      <c r="Z25" s="174"/>
      <c r="AA25" s="174"/>
      <c r="AB25" s="174"/>
      <c r="AC25" s="30"/>
    </row>
    <row r="26" spans="1:29" ht="8.4" customHeight="1" x14ac:dyDescent="0.3">
      <c r="A26" s="67"/>
      <c r="B26" s="67"/>
      <c r="C26" s="189"/>
      <c r="F26" s="25"/>
      <c r="G26" s="179"/>
      <c r="H26" s="179"/>
      <c r="I26" s="179"/>
      <c r="J26" s="25"/>
      <c r="K26" s="25"/>
      <c r="L26" s="25"/>
      <c r="M26" s="131"/>
      <c r="N26" s="131"/>
      <c r="O26" s="131"/>
      <c r="P26" s="25"/>
      <c r="U26" s="18"/>
      <c r="V26" s="30"/>
      <c r="W26" s="180"/>
      <c r="X26" s="180"/>
      <c r="Y26" s="174"/>
      <c r="Z26" s="174"/>
      <c r="AA26" s="174"/>
      <c r="AB26" s="174"/>
      <c r="AC26" s="30"/>
    </row>
    <row r="27" spans="1:29" ht="6.9" customHeight="1" x14ac:dyDescent="0.3">
      <c r="A27" s="67"/>
      <c r="B27" s="67"/>
      <c r="C27" s="189"/>
      <c r="F27" s="25"/>
      <c r="G27" s="179"/>
      <c r="H27" s="179"/>
      <c r="I27" s="179"/>
      <c r="J27" s="25"/>
      <c r="K27" s="25"/>
      <c r="L27" s="25"/>
      <c r="M27" s="132"/>
      <c r="N27" s="132"/>
      <c r="O27" s="132"/>
      <c r="P27" s="25"/>
      <c r="V27" s="30"/>
      <c r="W27" s="180" t="s">
        <v>22</v>
      </c>
      <c r="X27" s="180"/>
      <c r="Y27" s="173">
        <f>Y24/30</f>
        <v>141194.44444444444</v>
      </c>
      <c r="Z27" s="174"/>
      <c r="AA27" s="174"/>
      <c r="AB27" s="174"/>
      <c r="AC27" s="30"/>
    </row>
    <row r="28" spans="1:29" ht="7.5" customHeight="1" x14ac:dyDescent="0.3">
      <c r="A28" s="67"/>
      <c r="B28" s="67"/>
      <c r="C28" s="189"/>
      <c r="F28" s="25"/>
      <c r="G28" s="181">
        <f>M19*0.19</f>
        <v>14858000</v>
      </c>
      <c r="H28" s="182"/>
      <c r="I28" s="183"/>
      <c r="J28" s="25"/>
      <c r="K28" s="25"/>
      <c r="L28" s="25"/>
      <c r="M28" s="181">
        <f>M19+G28</f>
        <v>93058000</v>
      </c>
      <c r="N28" s="182"/>
      <c r="O28" s="183"/>
      <c r="P28" s="25"/>
      <c r="V28" s="30"/>
      <c r="W28" s="180"/>
      <c r="X28" s="180"/>
      <c r="Y28" s="174"/>
      <c r="Z28" s="174"/>
      <c r="AA28" s="174"/>
      <c r="AB28" s="174"/>
      <c r="AC28" s="30"/>
    </row>
    <row r="29" spans="1:29" ht="9.15" customHeight="1" x14ac:dyDescent="0.3">
      <c r="A29" s="67"/>
      <c r="B29" s="67"/>
      <c r="C29" s="189"/>
      <c r="F29" s="25"/>
      <c r="G29" s="184"/>
      <c r="H29" s="185"/>
      <c r="I29" s="186"/>
      <c r="J29" s="25"/>
      <c r="K29" s="25"/>
      <c r="L29" s="25"/>
      <c r="M29" s="184"/>
      <c r="N29" s="185"/>
      <c r="O29" s="186"/>
      <c r="P29" s="25"/>
      <c r="V29" s="30"/>
      <c r="W29" s="180"/>
      <c r="X29" s="180"/>
      <c r="Y29" s="174"/>
      <c r="Z29" s="174"/>
      <c r="AA29" s="174"/>
      <c r="AB29" s="174"/>
      <c r="AC29" s="30"/>
    </row>
    <row r="30" spans="1:29" ht="6.9" customHeight="1" x14ac:dyDescent="0.3">
      <c r="A30" s="67"/>
      <c r="B30" s="67"/>
      <c r="C30" s="18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V30" s="30"/>
      <c r="W30" s="32"/>
      <c r="X30" s="32"/>
      <c r="Y30" s="32"/>
      <c r="Z30" s="32"/>
      <c r="AA30" s="32"/>
      <c r="AB30" s="33"/>
      <c r="AC30" s="30"/>
    </row>
    <row r="31" spans="1:29" ht="9.15" customHeight="1" x14ac:dyDescent="0.35">
      <c r="A31" s="67"/>
      <c r="B31" s="67"/>
      <c r="C31" s="94"/>
      <c r="W31" s="19"/>
      <c r="X31" s="19"/>
      <c r="Y31" s="19"/>
    </row>
    <row r="32" spans="1:29" ht="7.5" customHeight="1" x14ac:dyDescent="0.3">
      <c r="A32" s="67"/>
      <c r="B32" s="67"/>
      <c r="C32" s="189" t="s">
        <v>43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26"/>
    </row>
    <row r="33" spans="1:30" ht="18.600000000000001" customHeight="1" x14ac:dyDescent="0.35">
      <c r="A33" s="67"/>
      <c r="B33" s="67"/>
      <c r="C33" s="189"/>
      <c r="F33" s="26"/>
      <c r="G33" s="202" t="s">
        <v>14</v>
      </c>
      <c r="H33" s="202"/>
      <c r="I33" s="202"/>
      <c r="J33" s="34"/>
      <c r="K33" s="34"/>
      <c r="L33" s="34"/>
      <c r="M33" s="202" t="s">
        <v>15</v>
      </c>
      <c r="N33" s="202"/>
      <c r="O33" s="202"/>
      <c r="P33" s="34"/>
      <c r="Q33" s="34"/>
      <c r="R33" s="34"/>
      <c r="S33" s="197" t="s">
        <v>16</v>
      </c>
      <c r="T33" s="27"/>
      <c r="V33" s="26"/>
      <c r="W33" s="191"/>
      <c r="X33" s="191"/>
      <c r="Y33" s="187"/>
      <c r="Z33" s="187"/>
      <c r="AA33" s="187"/>
      <c r="AB33" s="187"/>
      <c r="AC33" s="26"/>
    </row>
    <row r="34" spans="1:30" ht="6.9" customHeight="1" x14ac:dyDescent="0.3">
      <c r="A34" s="67"/>
      <c r="B34" s="67"/>
      <c r="C34" s="189"/>
      <c r="F34" s="2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97"/>
      <c r="T34" s="27"/>
      <c r="V34" s="26"/>
      <c r="W34" s="191"/>
      <c r="X34" s="191"/>
      <c r="Y34" s="187"/>
      <c r="Z34" s="187"/>
      <c r="AA34" s="187"/>
      <c r="AB34" s="187"/>
      <c r="AC34" s="26"/>
    </row>
    <row r="35" spans="1:30" ht="12.15" customHeight="1" x14ac:dyDescent="0.3">
      <c r="A35" s="67"/>
      <c r="B35" s="67"/>
      <c r="C35" s="189"/>
      <c r="F35" s="26"/>
      <c r="G35" s="35" t="s">
        <v>12</v>
      </c>
      <c r="H35" s="35"/>
      <c r="I35" s="34"/>
      <c r="J35" s="34"/>
      <c r="K35" s="34"/>
      <c r="L35" s="34"/>
      <c r="M35" s="35" t="s">
        <v>7</v>
      </c>
      <c r="N35" s="35"/>
      <c r="O35" s="34"/>
      <c r="P35" s="34"/>
      <c r="Q35" s="34"/>
      <c r="R35" s="34"/>
      <c r="S35" s="198"/>
      <c r="T35" s="26"/>
      <c r="V35" s="26"/>
      <c r="W35" s="192"/>
      <c r="X35" s="192"/>
      <c r="Y35" s="187"/>
      <c r="Z35" s="187"/>
      <c r="AA35" s="187"/>
      <c r="AB35" s="188"/>
      <c r="AC35" s="26"/>
    </row>
    <row r="36" spans="1:30" ht="15.9" customHeight="1" x14ac:dyDescent="0.3">
      <c r="A36" s="67"/>
      <c r="B36" s="67"/>
      <c r="C36" s="189"/>
      <c r="F36" s="26"/>
      <c r="G36" s="36">
        <v>0.35</v>
      </c>
      <c r="H36" s="177">
        <f>M19*G36</f>
        <v>27370000</v>
      </c>
      <c r="I36" s="178"/>
      <c r="J36" s="26"/>
      <c r="K36" s="26"/>
      <c r="L36" s="26"/>
      <c r="M36" s="37">
        <v>1</v>
      </c>
      <c r="N36" s="177">
        <f>G28</f>
        <v>14858000</v>
      </c>
      <c r="O36" s="178"/>
      <c r="P36" s="26"/>
      <c r="Q36" s="26"/>
      <c r="R36" s="26"/>
      <c r="S36" s="42">
        <f>H36+N36</f>
        <v>42228000</v>
      </c>
      <c r="T36" s="26"/>
      <c r="V36" s="26"/>
      <c r="W36" s="199">
        <f>M28-S36</f>
        <v>50830000</v>
      </c>
      <c r="X36" s="200"/>
      <c r="Y36" s="76"/>
      <c r="Z36" s="96">
        <f>W36/M28</f>
        <v>0.54621848739495793</v>
      </c>
      <c r="AA36" s="29"/>
      <c r="AB36" s="96">
        <f>S36/M28</f>
        <v>0.45378151260504201</v>
      </c>
      <c r="AC36" s="26"/>
      <c r="AD36" t="s">
        <v>40</v>
      </c>
    </row>
    <row r="37" spans="1:30" ht="5.85" customHeight="1" x14ac:dyDescent="0.3">
      <c r="A37" s="67"/>
      <c r="B37" s="79"/>
      <c r="C37" s="18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V37" s="26"/>
      <c r="W37" s="80"/>
      <c r="X37" s="80"/>
      <c r="Y37" s="80"/>
      <c r="Z37" s="81"/>
      <c r="AA37" s="97"/>
      <c r="AB37" s="81"/>
      <c r="AC37" s="26"/>
    </row>
    <row r="38" spans="1:30" ht="10.5" customHeight="1" x14ac:dyDescent="0.3">
      <c r="A38" s="67"/>
      <c r="B38" s="67"/>
      <c r="C38" s="94"/>
      <c r="W38" s="22"/>
      <c r="X38" s="22"/>
      <c r="Y38" s="22"/>
      <c r="Z38" s="21"/>
      <c r="AA38" s="21"/>
      <c r="AB38" s="21"/>
    </row>
    <row r="39" spans="1:30" ht="6.9" customHeight="1" x14ac:dyDescent="0.3">
      <c r="A39" s="67"/>
      <c r="B39" s="67"/>
      <c r="C39" s="189" t="s">
        <v>29</v>
      </c>
      <c r="F39" s="28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28"/>
      <c r="W39" s="1"/>
      <c r="X39" s="1"/>
      <c r="Y39" s="1"/>
      <c r="Z39" s="21"/>
      <c r="AA39" s="21"/>
      <c r="AB39" s="21"/>
    </row>
    <row r="40" spans="1:30" ht="19.5" customHeight="1" x14ac:dyDescent="0.3">
      <c r="A40" s="67"/>
      <c r="B40" s="67"/>
      <c r="C40" s="189"/>
      <c r="F40" s="28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28"/>
      <c r="W40" s="20"/>
      <c r="X40" s="20"/>
      <c r="Y40" s="20"/>
    </row>
    <row r="41" spans="1:30" ht="12.15" customHeight="1" x14ac:dyDescent="0.3">
      <c r="A41" s="67"/>
      <c r="B41" s="67"/>
      <c r="C41" s="189"/>
      <c r="F41" s="28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5"/>
      <c r="T41" s="28"/>
      <c r="W41" s="20"/>
      <c r="X41" s="20"/>
      <c r="Y41" s="20"/>
    </row>
    <row r="42" spans="1:30" ht="17.399999999999999" customHeight="1" x14ac:dyDescent="0.3">
      <c r="A42" s="67"/>
      <c r="B42" s="67"/>
      <c r="C42" s="189"/>
      <c r="F42" s="28"/>
      <c r="G42" s="175">
        <f>G19</f>
        <v>4.5999999999999999E-2</v>
      </c>
      <c r="H42" s="176"/>
      <c r="I42" s="98" t="s">
        <v>38</v>
      </c>
      <c r="J42" s="85"/>
      <c r="K42" s="85"/>
      <c r="L42" s="85"/>
      <c r="M42" s="133">
        <f>(M28/G10)*Z36</f>
        <v>2.9899999999999996E-2</v>
      </c>
      <c r="N42" s="134"/>
      <c r="O42" s="135"/>
      <c r="P42" s="85"/>
      <c r="Q42" s="85"/>
      <c r="R42" s="85"/>
      <c r="S42" s="99">
        <f>(M28/G10)-M42</f>
        <v>2.4840000000000001E-2</v>
      </c>
      <c r="T42" s="28"/>
    </row>
    <row r="43" spans="1:30" ht="6.9" customHeight="1" x14ac:dyDescent="0.3">
      <c r="A43" s="67"/>
      <c r="B43" s="67"/>
      <c r="C43" s="189"/>
      <c r="F43" s="28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28"/>
    </row>
    <row r="44" spans="1:30" ht="21.9" customHeight="1" x14ac:dyDescent="0.3">
      <c r="C44" s="40"/>
      <c r="G44" s="65"/>
      <c r="H44" s="65"/>
      <c r="M44" s="51"/>
      <c r="N44" s="51"/>
    </row>
    <row r="45" spans="1:30" ht="14.4" x14ac:dyDescent="0.3"/>
  </sheetData>
  <sheetProtection algorithmName="SHA-512" hashValue="lXm92G+tBSOjFegKnobj7P8gzx8IAjUt4NO8rPTdBUjFVlaI5o9JSVt5LZG6uOICT4prZRdF3PF01LgbqLff6Q==" saltValue="mSrtaQoDgzeg2DL3Jk/Lkg==" spinCount="100000" sheet="1" objects="1" scenarios="1"/>
  <dataConsolidate/>
  <mergeCells count="48">
    <mergeCell ref="G2:S2"/>
    <mergeCell ref="G4:I9"/>
    <mergeCell ref="K4:Q9"/>
    <mergeCell ref="W14:X16"/>
    <mergeCell ref="Y14:AB16"/>
    <mergeCell ref="W5:AB7"/>
    <mergeCell ref="W8:X10"/>
    <mergeCell ref="Y8:AB10"/>
    <mergeCell ref="W11:X13"/>
    <mergeCell ref="Y11:AB13"/>
    <mergeCell ref="C5:C12"/>
    <mergeCell ref="S10:S11"/>
    <mergeCell ref="G10:I11"/>
    <mergeCell ref="M10:O11"/>
    <mergeCell ref="C32:C37"/>
    <mergeCell ref="G28:I29"/>
    <mergeCell ref="M28:O29"/>
    <mergeCell ref="G14:I18"/>
    <mergeCell ref="M14:O18"/>
    <mergeCell ref="R4:T9"/>
    <mergeCell ref="G33:I33"/>
    <mergeCell ref="M33:O33"/>
    <mergeCell ref="S33:S35"/>
    <mergeCell ref="C15:C30"/>
    <mergeCell ref="Y32:AA35"/>
    <mergeCell ref="AB32:AB35"/>
    <mergeCell ref="W36:X36"/>
    <mergeCell ref="H36:I36"/>
    <mergeCell ref="N36:O36"/>
    <mergeCell ref="W32:X35"/>
    <mergeCell ref="W18:AB20"/>
    <mergeCell ref="G19:I20"/>
    <mergeCell ref="M19:O20"/>
    <mergeCell ref="W21:X23"/>
    <mergeCell ref="Y21:AB23"/>
    <mergeCell ref="G23:I27"/>
    <mergeCell ref="M23:O27"/>
    <mergeCell ref="W24:X26"/>
    <mergeCell ref="Y24:AB26"/>
    <mergeCell ref="W27:X29"/>
    <mergeCell ref="Y27:AB29"/>
    <mergeCell ref="C39:C43"/>
    <mergeCell ref="K39:Q41"/>
    <mergeCell ref="S39:S41"/>
    <mergeCell ref="G40:I41"/>
    <mergeCell ref="G42:H42"/>
    <mergeCell ref="M42:O42"/>
    <mergeCell ref="M43:O43"/>
  </mergeCells>
  <dataValidations count="1">
    <dataValidation operator="lessThanOrEqual" allowBlank="1" showInputMessage="1" showErrorMessage="1" errorTitle="Monto máximo = $1.700.000.000" error="El monto ingresado supera el monto máximo permitido para leasing" sqref="G10:I11" xr:uid="{00000000-0002-0000-0500-000000000000}"/>
  </dataValidations>
  <pageMargins left="0.7" right="0.7" top="0.75" bottom="0.75" header="0.3" footer="0.3"/>
  <pageSetup orientation="portrait" r:id="rId1"/>
  <ignoredErrors>
    <ignoredError sqref="G19" formulaRange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ar valores de la lista" error="En este campo solo se pueden utilizar los valores permitidos en la lista desplegable._x000a__x000a_El boton de lista desplegable aparece cuando se hace click en la celda" xr:uid="{00000000-0002-0000-0500-000001000000}">
          <x14:formula1>
            <xm:f>'Datos Matriz'!$AJ$3:$AN$3</xm:f>
          </x14:formula1>
          <xm:sqref>M10:O11</xm:sqref>
        </x14:dataValidation>
        <x14:dataValidation type="list" allowBlank="1" showInputMessage="1" showErrorMessage="1" errorTitle="Solo valores de la lista" error="Este campo solo permite valores de la lista desplegable" xr:uid="{00000000-0002-0000-0500-000002000000}">
          <x14:formula1>
            <xm:f>'Datos Matriz'!$AI$4:$AI$15</xm:f>
          </x14:formula1>
          <xm:sqref>S10:S11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4F91"/>
  </sheetPr>
  <dimension ref="A1:AD45"/>
  <sheetViews>
    <sheetView showGridLines="0" zoomScale="90" zoomScaleNormal="90" workbookViewId="0"/>
  </sheetViews>
  <sheetFormatPr baseColWidth="10" defaultColWidth="0" defaultRowHeight="14.85" customHeight="1" zeroHeight="1" x14ac:dyDescent="0.3"/>
  <cols>
    <col min="1" max="1" width="9.44140625" customWidth="1"/>
    <col min="2" max="2" width="21" customWidth="1"/>
    <col min="3" max="3" width="28.109375" customWidth="1"/>
    <col min="4" max="4" width="3.109375" customWidth="1"/>
    <col min="5" max="5" width="4.5546875" customWidth="1"/>
    <col min="6" max="6" width="0.5546875" customWidth="1"/>
    <col min="7" max="7" width="7.88671875" customWidth="1"/>
    <col min="8" max="8" width="7.44140625" customWidth="1"/>
    <col min="9" max="9" width="6.109375" customWidth="1"/>
    <col min="10" max="10" width="1.44140625" customWidth="1"/>
    <col min="11" max="11" width="1" customWidth="1"/>
    <col min="12" max="12" width="1.44140625" customWidth="1"/>
    <col min="13" max="14" width="9.109375" customWidth="1"/>
    <col min="15" max="15" width="6" customWidth="1"/>
    <col min="16" max="16" width="1.109375" customWidth="1"/>
    <col min="17" max="17" width="1" customWidth="1"/>
    <col min="18" max="18" width="1.44140625" customWidth="1"/>
    <col min="19" max="19" width="23" customWidth="1"/>
    <col min="20" max="20" width="1.109375" customWidth="1"/>
    <col min="21" max="21" width="5" customWidth="1"/>
    <col min="22" max="22" width="1" customWidth="1"/>
    <col min="23" max="23" width="10.44140625" customWidth="1"/>
    <col min="24" max="24" width="7.44140625" customWidth="1"/>
    <col min="25" max="25" width="1.44140625" customWidth="1"/>
    <col min="26" max="26" width="8.5546875" customWidth="1"/>
    <col min="27" max="27" width="1.44140625" customWidth="1"/>
    <col min="28" max="28" width="8.5546875" customWidth="1"/>
    <col min="29" max="29" width="1" customWidth="1"/>
    <col min="30" max="30" width="21.5546875" customWidth="1"/>
    <col min="31" max="16384" width="11.44140625" hidden="1"/>
  </cols>
  <sheetData>
    <row r="1" spans="1:29" ht="6.9" customHeight="1" x14ac:dyDescent="0.3"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9" ht="37.5" customHeight="1" x14ac:dyDescent="0.3">
      <c r="B2" s="39"/>
      <c r="C2" s="38"/>
      <c r="D2" s="38"/>
      <c r="E2" s="38"/>
      <c r="F2" s="38"/>
      <c r="G2" s="190"/>
      <c r="H2" s="190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8"/>
      <c r="U2" s="38"/>
      <c r="V2" s="38"/>
      <c r="W2" s="38"/>
      <c r="X2" s="38"/>
      <c r="Y2" s="39"/>
      <c r="Z2" s="39"/>
      <c r="AA2" s="39"/>
      <c r="AB2" s="39"/>
    </row>
    <row r="3" spans="1:29" ht="10.5" customHeight="1" x14ac:dyDescent="0.3"/>
    <row r="4" spans="1:29" ht="6.9" customHeight="1" x14ac:dyDescent="0.3">
      <c r="F4" s="24"/>
      <c r="G4" s="130" t="s">
        <v>11</v>
      </c>
      <c r="H4" s="130"/>
      <c r="I4" s="130"/>
      <c r="J4" s="24"/>
      <c r="K4" s="130" t="s">
        <v>13</v>
      </c>
      <c r="L4" s="130"/>
      <c r="M4" s="130"/>
      <c r="N4" s="130"/>
      <c r="O4" s="130"/>
      <c r="P4" s="130"/>
      <c r="Q4" s="130"/>
      <c r="R4" s="160" t="s">
        <v>46</v>
      </c>
      <c r="S4" s="160"/>
      <c r="T4" s="160"/>
      <c r="V4" s="30"/>
      <c r="W4" s="30"/>
      <c r="X4" s="30"/>
      <c r="Y4" s="30"/>
      <c r="Z4" s="30"/>
      <c r="AA4" s="30"/>
      <c r="AB4" s="30"/>
      <c r="AC4" s="30"/>
    </row>
    <row r="5" spans="1:29" ht="9.15" customHeight="1" x14ac:dyDescent="0.3">
      <c r="A5" s="67"/>
      <c r="B5" s="67"/>
      <c r="C5" s="193" t="s">
        <v>41</v>
      </c>
      <c r="F5" s="24"/>
      <c r="G5" s="130"/>
      <c r="H5" s="130"/>
      <c r="I5" s="130"/>
      <c r="J5" s="24"/>
      <c r="K5" s="130"/>
      <c r="L5" s="130"/>
      <c r="M5" s="130"/>
      <c r="N5" s="130"/>
      <c r="O5" s="130"/>
      <c r="P5" s="130"/>
      <c r="Q5" s="130"/>
      <c r="R5" s="160"/>
      <c r="S5" s="160"/>
      <c r="T5" s="160"/>
      <c r="V5" s="30"/>
      <c r="W5" s="137" t="s">
        <v>20</v>
      </c>
      <c r="X5" s="137"/>
      <c r="Y5" s="137"/>
      <c r="Z5" s="137"/>
      <c r="AA5" s="137"/>
      <c r="AB5" s="137"/>
      <c r="AC5" s="30"/>
    </row>
    <row r="6" spans="1:29" ht="6.9" customHeight="1" x14ac:dyDescent="0.3">
      <c r="A6" s="67"/>
      <c r="B6" s="67"/>
      <c r="C6" s="193"/>
      <c r="F6" s="24"/>
      <c r="G6" s="130"/>
      <c r="H6" s="130"/>
      <c r="I6" s="130"/>
      <c r="J6" s="24"/>
      <c r="K6" s="130"/>
      <c r="L6" s="130"/>
      <c r="M6" s="130"/>
      <c r="N6" s="130"/>
      <c r="O6" s="130"/>
      <c r="P6" s="130"/>
      <c r="Q6" s="130"/>
      <c r="R6" s="160"/>
      <c r="S6" s="160"/>
      <c r="T6" s="160"/>
      <c r="V6" s="30"/>
      <c r="W6" s="137"/>
      <c r="X6" s="137"/>
      <c r="Y6" s="137"/>
      <c r="Z6" s="137"/>
      <c r="AA6" s="137"/>
      <c r="AB6" s="137"/>
      <c r="AC6" s="30"/>
    </row>
    <row r="7" spans="1:29" ht="9.6" customHeight="1" x14ac:dyDescent="0.3">
      <c r="A7" s="67"/>
      <c r="B7" s="67"/>
      <c r="C7" s="193"/>
      <c r="F7" s="24"/>
      <c r="G7" s="130"/>
      <c r="H7" s="130"/>
      <c r="I7" s="130"/>
      <c r="J7" s="24"/>
      <c r="K7" s="130"/>
      <c r="L7" s="130"/>
      <c r="M7" s="130"/>
      <c r="N7" s="130"/>
      <c r="O7" s="130"/>
      <c r="P7" s="130"/>
      <c r="Q7" s="130"/>
      <c r="R7" s="160"/>
      <c r="S7" s="160"/>
      <c r="T7" s="160"/>
      <c r="V7" s="30"/>
      <c r="W7" s="137"/>
      <c r="X7" s="137"/>
      <c r="Y7" s="137"/>
      <c r="Z7" s="137"/>
      <c r="AA7" s="137"/>
      <c r="AB7" s="137"/>
      <c r="AC7" s="30"/>
    </row>
    <row r="8" spans="1:29" ht="8.4" customHeight="1" x14ac:dyDescent="0.3">
      <c r="A8" s="67"/>
      <c r="B8" s="67"/>
      <c r="C8" s="193"/>
      <c r="F8" s="24"/>
      <c r="G8" s="130"/>
      <c r="H8" s="130"/>
      <c r="I8" s="130"/>
      <c r="J8" s="24"/>
      <c r="K8" s="130"/>
      <c r="L8" s="130"/>
      <c r="M8" s="130"/>
      <c r="N8" s="130"/>
      <c r="O8" s="130"/>
      <c r="P8" s="130"/>
      <c r="Q8" s="130"/>
      <c r="R8" s="160"/>
      <c r="S8" s="160"/>
      <c r="T8" s="160"/>
      <c r="V8" s="30"/>
      <c r="W8" s="138" t="s">
        <v>26</v>
      </c>
      <c r="X8" s="138"/>
      <c r="Y8" s="139">
        <f>M28</f>
        <v>11483500</v>
      </c>
      <c r="Z8" s="140"/>
      <c r="AA8" s="140"/>
      <c r="AB8" s="141"/>
      <c r="AC8" s="30"/>
    </row>
    <row r="9" spans="1:29" ht="5.85" customHeight="1" x14ac:dyDescent="0.3">
      <c r="A9" s="67"/>
      <c r="B9" s="67"/>
      <c r="C9" s="193"/>
      <c r="F9" s="24"/>
      <c r="G9" s="130"/>
      <c r="H9" s="130"/>
      <c r="I9" s="130"/>
      <c r="J9" s="24"/>
      <c r="K9" s="130"/>
      <c r="L9" s="130"/>
      <c r="M9" s="130"/>
      <c r="N9" s="130"/>
      <c r="O9" s="130"/>
      <c r="P9" s="130"/>
      <c r="Q9" s="130"/>
      <c r="R9" s="160"/>
      <c r="S9" s="160"/>
      <c r="T9" s="160"/>
      <c r="V9" s="30"/>
      <c r="W9" s="138"/>
      <c r="X9" s="138"/>
      <c r="Y9" s="142"/>
      <c r="Z9" s="143"/>
      <c r="AA9" s="143"/>
      <c r="AB9" s="144"/>
      <c r="AC9" s="30"/>
    </row>
    <row r="10" spans="1:29" ht="7.5" customHeight="1" x14ac:dyDescent="0.3">
      <c r="A10" s="67"/>
      <c r="B10" s="67"/>
      <c r="C10" s="193"/>
      <c r="F10" s="17"/>
      <c r="G10" s="148">
        <v>500000000</v>
      </c>
      <c r="H10" s="149"/>
      <c r="I10" s="150"/>
      <c r="J10" s="24"/>
      <c r="K10" s="45"/>
      <c r="L10" s="45"/>
      <c r="M10" s="210">
        <v>0.7</v>
      </c>
      <c r="N10" s="210"/>
      <c r="O10" s="211"/>
      <c r="P10" s="45"/>
      <c r="Q10" s="45"/>
      <c r="R10" s="46"/>
      <c r="S10" s="154">
        <v>12</v>
      </c>
      <c r="T10" s="23"/>
      <c r="V10" s="30"/>
      <c r="W10" s="138"/>
      <c r="X10" s="138"/>
      <c r="Y10" s="145"/>
      <c r="Z10" s="146"/>
      <c r="AA10" s="146"/>
      <c r="AB10" s="147"/>
      <c r="AC10" s="30"/>
    </row>
    <row r="11" spans="1:29" ht="8.4" customHeight="1" x14ac:dyDescent="0.3">
      <c r="A11" s="67"/>
      <c r="B11" s="67"/>
      <c r="C11" s="193"/>
      <c r="F11" s="17"/>
      <c r="G11" s="151"/>
      <c r="H11" s="152"/>
      <c r="I11" s="153"/>
      <c r="J11" s="24"/>
      <c r="K11" s="24"/>
      <c r="L11" s="24"/>
      <c r="M11" s="211"/>
      <c r="N11" s="211"/>
      <c r="O11" s="211"/>
      <c r="P11" s="24"/>
      <c r="Q11" s="24"/>
      <c r="R11" s="24"/>
      <c r="S11" s="157"/>
      <c r="T11" s="17"/>
      <c r="V11" s="30"/>
      <c r="W11" s="138" t="s">
        <v>27</v>
      </c>
      <c r="X11" s="138"/>
      <c r="Y11" s="139">
        <f>Y8/S10</f>
        <v>956958.33333333337</v>
      </c>
      <c r="Z11" s="140"/>
      <c r="AA11" s="140"/>
      <c r="AB11" s="141"/>
      <c r="AC11" s="30"/>
    </row>
    <row r="12" spans="1:29" ht="9.15" customHeight="1" x14ac:dyDescent="0.3">
      <c r="A12" s="67"/>
      <c r="B12" s="67"/>
      <c r="C12" s="19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30"/>
      <c r="W12" s="138"/>
      <c r="X12" s="138"/>
      <c r="Y12" s="142"/>
      <c r="Z12" s="143"/>
      <c r="AA12" s="143"/>
      <c r="AB12" s="144"/>
      <c r="AC12" s="30"/>
    </row>
    <row r="13" spans="1:29" ht="7.5" customHeight="1" x14ac:dyDescent="0.3">
      <c r="A13" s="67"/>
      <c r="B13" s="67"/>
      <c r="C13" s="93"/>
      <c r="V13" s="30"/>
      <c r="W13" s="138"/>
      <c r="X13" s="138"/>
      <c r="Y13" s="145"/>
      <c r="Z13" s="146"/>
      <c r="AA13" s="146"/>
      <c r="AB13" s="147"/>
      <c r="AC13" s="30"/>
    </row>
    <row r="14" spans="1:29" ht="6.9" customHeight="1" x14ac:dyDescent="0.3">
      <c r="A14" s="67"/>
      <c r="B14" s="67"/>
      <c r="C14" s="93"/>
      <c r="F14" s="25"/>
      <c r="G14" s="179" t="s">
        <v>17</v>
      </c>
      <c r="H14" s="179"/>
      <c r="I14" s="179"/>
      <c r="J14" s="25"/>
      <c r="K14" s="25"/>
      <c r="L14" s="25"/>
      <c r="M14" s="131" t="s">
        <v>18</v>
      </c>
      <c r="N14" s="131"/>
      <c r="O14" s="131"/>
      <c r="P14" s="25"/>
      <c r="V14" s="30"/>
      <c r="W14" s="138" t="s">
        <v>22</v>
      </c>
      <c r="X14" s="138"/>
      <c r="Y14" s="139">
        <f>Y11/30</f>
        <v>31898.611111111113</v>
      </c>
      <c r="Z14" s="140"/>
      <c r="AA14" s="140"/>
      <c r="AB14" s="141"/>
      <c r="AC14" s="30"/>
    </row>
    <row r="15" spans="1:29" ht="8.4" customHeight="1" x14ac:dyDescent="0.3">
      <c r="A15" s="67"/>
      <c r="B15" s="67"/>
      <c r="C15" s="189" t="s">
        <v>42</v>
      </c>
      <c r="F15" s="25"/>
      <c r="G15" s="179"/>
      <c r="H15" s="179"/>
      <c r="I15" s="179"/>
      <c r="J15" s="25"/>
      <c r="K15" s="25"/>
      <c r="L15" s="25"/>
      <c r="M15" s="131"/>
      <c r="N15" s="131"/>
      <c r="O15" s="131"/>
      <c r="P15" s="25"/>
      <c r="V15" s="30"/>
      <c r="W15" s="138"/>
      <c r="X15" s="138"/>
      <c r="Y15" s="142"/>
      <c r="Z15" s="143"/>
      <c r="AA15" s="143"/>
      <c r="AB15" s="144"/>
      <c r="AC15" s="30"/>
    </row>
    <row r="16" spans="1:29" ht="8.4" customHeight="1" x14ac:dyDescent="0.3">
      <c r="A16" s="67"/>
      <c r="B16" s="67"/>
      <c r="C16" s="189"/>
      <c r="F16" s="25"/>
      <c r="G16" s="179"/>
      <c r="H16" s="179"/>
      <c r="I16" s="179"/>
      <c r="J16" s="25"/>
      <c r="K16" s="25"/>
      <c r="L16" s="25"/>
      <c r="M16" s="131"/>
      <c r="N16" s="131"/>
      <c r="O16" s="131"/>
      <c r="P16" s="25"/>
      <c r="V16" s="30"/>
      <c r="W16" s="138"/>
      <c r="X16" s="138"/>
      <c r="Y16" s="145"/>
      <c r="Z16" s="146"/>
      <c r="AA16" s="146"/>
      <c r="AB16" s="147"/>
      <c r="AC16" s="30"/>
    </row>
    <row r="17" spans="1:29" ht="7.5" customHeight="1" x14ac:dyDescent="0.3">
      <c r="A17" s="67"/>
      <c r="B17" s="67"/>
      <c r="C17" s="189"/>
      <c r="F17" s="25"/>
      <c r="G17" s="179"/>
      <c r="H17" s="179"/>
      <c r="I17" s="179"/>
      <c r="J17" s="25"/>
      <c r="K17" s="25"/>
      <c r="L17" s="25"/>
      <c r="M17" s="131"/>
      <c r="N17" s="131"/>
      <c r="O17" s="131"/>
      <c r="P17" s="25"/>
      <c r="V17" s="30"/>
      <c r="W17" s="31"/>
      <c r="X17" s="31"/>
      <c r="Y17" s="31"/>
      <c r="Z17" s="31"/>
      <c r="AA17" s="31"/>
      <c r="AB17" s="31"/>
      <c r="AC17" s="30"/>
    </row>
    <row r="18" spans="1:29" ht="7.5" customHeight="1" x14ac:dyDescent="0.3">
      <c r="A18" s="67"/>
      <c r="B18" s="67"/>
      <c r="C18" s="189"/>
      <c r="F18" s="25"/>
      <c r="G18" s="201"/>
      <c r="H18" s="201"/>
      <c r="I18" s="201"/>
      <c r="J18" s="25"/>
      <c r="K18" s="25"/>
      <c r="L18" s="25"/>
      <c r="M18" s="132"/>
      <c r="N18" s="132"/>
      <c r="O18" s="132"/>
      <c r="P18" s="25"/>
      <c r="V18" s="30"/>
      <c r="W18" s="137" t="s">
        <v>21</v>
      </c>
      <c r="X18" s="137"/>
      <c r="Y18" s="137"/>
      <c r="Z18" s="137"/>
      <c r="AA18" s="137"/>
      <c r="AB18" s="137"/>
      <c r="AC18" s="30"/>
    </row>
    <row r="19" spans="1:29" ht="12.15" customHeight="1" x14ac:dyDescent="0.3">
      <c r="A19" s="67"/>
      <c r="B19" s="67"/>
      <c r="C19" s="189"/>
      <c r="F19" s="25"/>
      <c r="G19" s="161">
        <f>INDEX('Datos Matriz'!BH4:BH15,MATCH('Simulador Alto Impacto'!S10,'Datos Matriz'!BG4:BG15,0),MATCH('Simulador Alto Impacto'!M10,'Datos Matriz'!BH3,0))</f>
        <v>1.9300000000000001E-2</v>
      </c>
      <c r="H19" s="162"/>
      <c r="I19" s="163"/>
      <c r="J19" s="25"/>
      <c r="K19" s="25"/>
      <c r="L19" s="25"/>
      <c r="M19" s="167">
        <f>G10*G19</f>
        <v>9650000</v>
      </c>
      <c r="N19" s="168"/>
      <c r="O19" s="169"/>
      <c r="P19" s="25"/>
      <c r="V19" s="30"/>
      <c r="W19" s="137"/>
      <c r="X19" s="137"/>
      <c r="Y19" s="137"/>
      <c r="Z19" s="137"/>
      <c r="AA19" s="137"/>
      <c r="AB19" s="137"/>
      <c r="AC19" s="30"/>
    </row>
    <row r="20" spans="1:29" ht="5.25" customHeight="1" x14ac:dyDescent="0.3">
      <c r="A20" s="67"/>
      <c r="B20" s="67"/>
      <c r="C20" s="189"/>
      <c r="F20" s="25"/>
      <c r="G20" s="164"/>
      <c r="H20" s="165"/>
      <c r="I20" s="166"/>
      <c r="J20" s="25"/>
      <c r="K20" s="25"/>
      <c r="L20" s="25"/>
      <c r="M20" s="170"/>
      <c r="N20" s="171"/>
      <c r="O20" s="172"/>
      <c r="P20" s="25"/>
      <c r="V20" s="30"/>
      <c r="W20" s="137"/>
      <c r="X20" s="137"/>
      <c r="Y20" s="137"/>
      <c r="Z20" s="137"/>
      <c r="AA20" s="137"/>
      <c r="AB20" s="137"/>
      <c r="AC20" s="30"/>
    </row>
    <row r="21" spans="1:29" ht="7.5" customHeight="1" x14ac:dyDescent="0.3">
      <c r="A21" s="67"/>
      <c r="B21" s="67"/>
      <c r="C21" s="18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V21" s="30"/>
      <c r="W21" s="180" t="s">
        <v>28</v>
      </c>
      <c r="X21" s="180"/>
      <c r="Y21" s="173">
        <f>W36</f>
        <v>6658500</v>
      </c>
      <c r="Z21" s="174"/>
      <c r="AA21" s="174"/>
      <c r="AB21" s="174"/>
      <c r="AC21" s="30"/>
    </row>
    <row r="22" spans="1:29" ht="7.5" customHeight="1" x14ac:dyDescent="0.3">
      <c r="A22" s="67"/>
      <c r="B22" s="67"/>
      <c r="C22" s="18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V22" s="30"/>
      <c r="W22" s="180"/>
      <c r="X22" s="180"/>
      <c r="Y22" s="174"/>
      <c r="Z22" s="174"/>
      <c r="AA22" s="174"/>
      <c r="AB22" s="174"/>
      <c r="AC22" s="30"/>
    </row>
    <row r="23" spans="1:29" ht="7.5" customHeight="1" x14ac:dyDescent="0.3">
      <c r="A23" s="67"/>
      <c r="B23" s="67"/>
      <c r="C23" s="189"/>
      <c r="F23" s="25"/>
      <c r="G23" s="179" t="s">
        <v>19</v>
      </c>
      <c r="H23" s="179"/>
      <c r="I23" s="179"/>
      <c r="J23" s="25"/>
      <c r="K23" s="25"/>
      <c r="L23" s="25"/>
      <c r="M23" s="131" t="s">
        <v>8</v>
      </c>
      <c r="N23" s="131"/>
      <c r="O23" s="131"/>
      <c r="P23" s="25"/>
      <c r="V23" s="30"/>
      <c r="W23" s="180"/>
      <c r="X23" s="180"/>
      <c r="Y23" s="174"/>
      <c r="Z23" s="174"/>
      <c r="AA23" s="174"/>
      <c r="AB23" s="174"/>
      <c r="AC23" s="30"/>
    </row>
    <row r="24" spans="1:29" ht="8.4" customHeight="1" x14ac:dyDescent="0.3">
      <c r="A24" s="67"/>
      <c r="B24" s="67"/>
      <c r="C24" s="189"/>
      <c r="F24" s="25"/>
      <c r="G24" s="179"/>
      <c r="H24" s="179"/>
      <c r="I24" s="179"/>
      <c r="J24" s="25"/>
      <c r="K24" s="25"/>
      <c r="L24" s="25"/>
      <c r="M24" s="131"/>
      <c r="N24" s="131"/>
      <c r="O24" s="131"/>
      <c r="P24" s="25"/>
      <c r="V24" s="30"/>
      <c r="W24" s="180" t="s">
        <v>27</v>
      </c>
      <c r="X24" s="180"/>
      <c r="Y24" s="173">
        <f>Y21/S10</f>
        <v>554875</v>
      </c>
      <c r="Z24" s="174"/>
      <c r="AA24" s="174"/>
      <c r="AB24" s="174"/>
      <c r="AC24" s="30"/>
    </row>
    <row r="25" spans="1:29" ht="8.4" customHeight="1" x14ac:dyDescent="0.3">
      <c r="A25" s="67"/>
      <c r="B25" s="67"/>
      <c r="C25" s="189"/>
      <c r="F25" s="25"/>
      <c r="G25" s="179"/>
      <c r="H25" s="179"/>
      <c r="I25" s="179"/>
      <c r="J25" s="25"/>
      <c r="K25" s="25"/>
      <c r="L25" s="25"/>
      <c r="M25" s="131"/>
      <c r="N25" s="131"/>
      <c r="O25" s="131"/>
      <c r="P25" s="25"/>
      <c r="V25" s="30"/>
      <c r="W25" s="180"/>
      <c r="X25" s="180"/>
      <c r="Y25" s="174"/>
      <c r="Z25" s="174"/>
      <c r="AA25" s="174"/>
      <c r="AB25" s="174"/>
      <c r="AC25" s="30"/>
    </row>
    <row r="26" spans="1:29" ht="8.4" customHeight="1" x14ac:dyDescent="0.3">
      <c r="A26" s="67"/>
      <c r="B26" s="67"/>
      <c r="C26" s="189"/>
      <c r="F26" s="25"/>
      <c r="G26" s="179"/>
      <c r="H26" s="179"/>
      <c r="I26" s="179"/>
      <c r="J26" s="25"/>
      <c r="K26" s="25"/>
      <c r="L26" s="25"/>
      <c r="M26" s="131"/>
      <c r="N26" s="131"/>
      <c r="O26" s="131"/>
      <c r="P26" s="25"/>
      <c r="U26" s="18"/>
      <c r="V26" s="30"/>
      <c r="W26" s="180"/>
      <c r="X26" s="180"/>
      <c r="Y26" s="174"/>
      <c r="Z26" s="174"/>
      <c r="AA26" s="174"/>
      <c r="AB26" s="174"/>
      <c r="AC26" s="30"/>
    </row>
    <row r="27" spans="1:29" ht="6.9" customHeight="1" x14ac:dyDescent="0.3">
      <c r="A27" s="67"/>
      <c r="B27" s="67"/>
      <c r="C27" s="189"/>
      <c r="F27" s="25"/>
      <c r="G27" s="179"/>
      <c r="H27" s="179"/>
      <c r="I27" s="179"/>
      <c r="J27" s="25"/>
      <c r="K27" s="25"/>
      <c r="L27" s="25"/>
      <c r="M27" s="132"/>
      <c r="N27" s="132"/>
      <c r="O27" s="132"/>
      <c r="P27" s="25"/>
      <c r="V27" s="30"/>
      <c r="W27" s="180" t="s">
        <v>22</v>
      </c>
      <c r="X27" s="180"/>
      <c r="Y27" s="173">
        <f>Y24/30</f>
        <v>18495.833333333332</v>
      </c>
      <c r="Z27" s="174"/>
      <c r="AA27" s="174"/>
      <c r="AB27" s="174"/>
      <c r="AC27" s="30"/>
    </row>
    <row r="28" spans="1:29" ht="7.5" customHeight="1" x14ac:dyDescent="0.3">
      <c r="A28" s="67"/>
      <c r="B28" s="67"/>
      <c r="C28" s="189"/>
      <c r="F28" s="25"/>
      <c r="G28" s="181">
        <f>M19*0.19</f>
        <v>1833500</v>
      </c>
      <c r="H28" s="182"/>
      <c r="I28" s="183"/>
      <c r="J28" s="25"/>
      <c r="K28" s="25"/>
      <c r="L28" s="25"/>
      <c r="M28" s="181">
        <f>M19+G28</f>
        <v>11483500</v>
      </c>
      <c r="N28" s="182"/>
      <c r="O28" s="183"/>
      <c r="P28" s="25"/>
      <c r="V28" s="30"/>
      <c r="W28" s="180"/>
      <c r="X28" s="180"/>
      <c r="Y28" s="174"/>
      <c r="Z28" s="174"/>
      <c r="AA28" s="174"/>
      <c r="AB28" s="174"/>
      <c r="AC28" s="30"/>
    </row>
    <row r="29" spans="1:29" ht="9.15" customHeight="1" x14ac:dyDescent="0.3">
      <c r="A29" s="67"/>
      <c r="B29" s="67"/>
      <c r="C29" s="189"/>
      <c r="F29" s="25"/>
      <c r="G29" s="184"/>
      <c r="H29" s="185"/>
      <c r="I29" s="186"/>
      <c r="J29" s="25"/>
      <c r="K29" s="25"/>
      <c r="L29" s="25"/>
      <c r="M29" s="184"/>
      <c r="N29" s="185"/>
      <c r="O29" s="186"/>
      <c r="P29" s="25"/>
      <c r="V29" s="30"/>
      <c r="W29" s="180"/>
      <c r="X29" s="180"/>
      <c r="Y29" s="174"/>
      <c r="Z29" s="174"/>
      <c r="AA29" s="174"/>
      <c r="AB29" s="174"/>
      <c r="AC29" s="30"/>
    </row>
    <row r="30" spans="1:29" ht="6.9" customHeight="1" x14ac:dyDescent="0.3">
      <c r="A30" s="67"/>
      <c r="B30" s="67"/>
      <c r="C30" s="18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V30" s="30"/>
      <c r="W30" s="32"/>
      <c r="X30" s="32"/>
      <c r="Y30" s="32"/>
      <c r="Z30" s="32"/>
      <c r="AA30" s="32"/>
      <c r="AB30" s="33"/>
      <c r="AC30" s="30"/>
    </row>
    <row r="31" spans="1:29" ht="9.15" customHeight="1" x14ac:dyDescent="0.35">
      <c r="A31" s="67"/>
      <c r="B31" s="67"/>
      <c r="C31" s="94"/>
      <c r="W31" s="19"/>
      <c r="X31" s="19"/>
      <c r="Y31" s="19"/>
    </row>
    <row r="32" spans="1:29" ht="7.5" customHeight="1" x14ac:dyDescent="0.3">
      <c r="A32" s="67"/>
      <c r="B32" s="67"/>
      <c r="C32" s="189" t="s">
        <v>43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6"/>
      <c r="W32" s="191" t="s">
        <v>25</v>
      </c>
      <c r="X32" s="191"/>
      <c r="Y32" s="187" t="s">
        <v>44</v>
      </c>
      <c r="Z32" s="187"/>
      <c r="AA32" s="187"/>
      <c r="AB32" s="187" t="s">
        <v>45</v>
      </c>
      <c r="AC32" s="26"/>
    </row>
    <row r="33" spans="1:29" ht="18.600000000000001" customHeight="1" x14ac:dyDescent="0.35">
      <c r="A33" s="67"/>
      <c r="B33" s="67"/>
      <c r="C33" s="189"/>
      <c r="F33" s="26"/>
      <c r="G33" s="202" t="s">
        <v>14</v>
      </c>
      <c r="H33" s="202"/>
      <c r="I33" s="202"/>
      <c r="J33" s="34"/>
      <c r="K33" s="34"/>
      <c r="L33" s="34"/>
      <c r="M33" s="202" t="s">
        <v>15</v>
      </c>
      <c r="N33" s="202"/>
      <c r="O33" s="202"/>
      <c r="P33" s="34"/>
      <c r="Q33" s="34"/>
      <c r="R33" s="34"/>
      <c r="S33" s="197" t="s">
        <v>16</v>
      </c>
      <c r="T33" s="27"/>
      <c r="V33" s="26"/>
      <c r="W33" s="191"/>
      <c r="X33" s="191"/>
      <c r="Y33" s="187"/>
      <c r="Z33" s="187"/>
      <c r="AA33" s="187"/>
      <c r="AB33" s="187"/>
      <c r="AC33" s="26"/>
    </row>
    <row r="34" spans="1:29" ht="6.9" customHeight="1" x14ac:dyDescent="0.3">
      <c r="A34" s="67"/>
      <c r="B34" s="67"/>
      <c r="C34" s="189"/>
      <c r="F34" s="2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97"/>
      <c r="T34" s="27"/>
      <c r="V34" s="26"/>
      <c r="W34" s="191"/>
      <c r="X34" s="191"/>
      <c r="Y34" s="187"/>
      <c r="Z34" s="187"/>
      <c r="AA34" s="187"/>
      <c r="AB34" s="187"/>
      <c r="AC34" s="26"/>
    </row>
    <row r="35" spans="1:29" ht="12.15" customHeight="1" x14ac:dyDescent="0.3">
      <c r="A35" s="67"/>
      <c r="B35" s="67"/>
      <c r="C35" s="189"/>
      <c r="F35" s="26"/>
      <c r="G35" s="35" t="s">
        <v>12</v>
      </c>
      <c r="H35" s="35"/>
      <c r="I35" s="34"/>
      <c r="J35" s="34"/>
      <c r="K35" s="34"/>
      <c r="L35" s="34"/>
      <c r="M35" s="35" t="s">
        <v>7</v>
      </c>
      <c r="N35" s="35"/>
      <c r="O35" s="34"/>
      <c r="P35" s="34"/>
      <c r="Q35" s="34"/>
      <c r="R35" s="34"/>
      <c r="S35" s="198"/>
      <c r="T35" s="26"/>
      <c r="V35" s="26"/>
      <c r="W35" s="192"/>
      <c r="X35" s="192"/>
      <c r="Y35" s="187"/>
      <c r="Z35" s="187"/>
      <c r="AA35" s="187"/>
      <c r="AB35" s="188"/>
      <c r="AC35" s="26"/>
    </row>
    <row r="36" spans="1:29" ht="15.9" customHeight="1" x14ac:dyDescent="0.3">
      <c r="A36" s="67"/>
      <c r="B36" s="67"/>
      <c r="C36" s="189"/>
      <c r="F36" s="26"/>
      <c r="G36" s="36">
        <v>0.31</v>
      </c>
      <c r="H36" s="177">
        <f>M19*G36</f>
        <v>2991500</v>
      </c>
      <c r="I36" s="178"/>
      <c r="J36" s="26"/>
      <c r="K36" s="26"/>
      <c r="L36" s="26"/>
      <c r="M36" s="37">
        <v>1</v>
      </c>
      <c r="N36" s="177">
        <f>G28</f>
        <v>1833500</v>
      </c>
      <c r="O36" s="178"/>
      <c r="P36" s="26"/>
      <c r="Q36" s="26"/>
      <c r="R36" s="26"/>
      <c r="S36" s="42">
        <f>H36+N36</f>
        <v>4825000</v>
      </c>
      <c r="T36" s="26"/>
      <c r="V36" s="26"/>
      <c r="W36" s="199">
        <f>M28-S36</f>
        <v>6658500</v>
      </c>
      <c r="X36" s="200"/>
      <c r="Y36" s="76"/>
      <c r="Z36" s="96">
        <f>W36/M28</f>
        <v>0.57983193277310929</v>
      </c>
      <c r="AA36" s="29"/>
      <c r="AB36" s="96">
        <f>S36/M28</f>
        <v>0.42016806722689076</v>
      </c>
      <c r="AC36" s="26"/>
    </row>
    <row r="37" spans="1:29" ht="5.85" customHeight="1" x14ac:dyDescent="0.3">
      <c r="A37" s="67"/>
      <c r="B37" s="79"/>
      <c r="C37" s="18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V37" s="26"/>
      <c r="W37" s="80"/>
      <c r="X37" s="80"/>
      <c r="Y37" s="80"/>
      <c r="Z37" s="81"/>
      <c r="AA37" s="97"/>
      <c r="AB37" s="81"/>
      <c r="AC37" s="26"/>
    </row>
    <row r="38" spans="1:29" ht="10.5" customHeight="1" x14ac:dyDescent="0.3">
      <c r="A38" s="67"/>
      <c r="B38" s="67"/>
      <c r="C38" s="94"/>
      <c r="W38" s="22"/>
      <c r="X38" s="22"/>
      <c r="Y38" s="22"/>
      <c r="Z38" s="21"/>
      <c r="AA38" s="21"/>
      <c r="AB38" s="21"/>
    </row>
    <row r="39" spans="1:29" ht="6.9" customHeight="1" x14ac:dyDescent="0.3">
      <c r="A39" s="67"/>
      <c r="B39" s="67"/>
      <c r="C39" s="189" t="s">
        <v>29</v>
      </c>
      <c r="F39" s="28"/>
      <c r="G39" s="85"/>
      <c r="H39" s="85"/>
      <c r="I39" s="85"/>
      <c r="J39" s="85"/>
      <c r="K39" s="194" t="s">
        <v>23</v>
      </c>
      <c r="L39" s="194"/>
      <c r="M39" s="194"/>
      <c r="N39" s="194"/>
      <c r="O39" s="194"/>
      <c r="P39" s="194"/>
      <c r="Q39" s="194"/>
      <c r="R39" s="85"/>
      <c r="S39" s="194" t="s">
        <v>24</v>
      </c>
      <c r="T39" s="28"/>
      <c r="W39" s="1"/>
      <c r="X39" s="1"/>
      <c r="Y39" s="1"/>
      <c r="Z39" s="21"/>
      <c r="AA39" s="21"/>
      <c r="AB39" s="21"/>
    </row>
    <row r="40" spans="1:29" ht="19.5" customHeight="1" x14ac:dyDescent="0.3">
      <c r="A40" s="67"/>
      <c r="B40" s="67"/>
      <c r="C40" s="189"/>
      <c r="F40" s="28"/>
      <c r="G40" s="196" t="s">
        <v>39</v>
      </c>
      <c r="H40" s="196"/>
      <c r="I40" s="196"/>
      <c r="J40" s="85"/>
      <c r="K40" s="194"/>
      <c r="L40" s="194"/>
      <c r="M40" s="194"/>
      <c r="N40" s="194"/>
      <c r="O40" s="194"/>
      <c r="P40" s="194"/>
      <c r="Q40" s="194"/>
      <c r="R40" s="85"/>
      <c r="S40" s="194"/>
      <c r="T40" s="28"/>
      <c r="W40" s="20"/>
      <c r="X40" s="20"/>
      <c r="Y40" s="20"/>
    </row>
    <row r="41" spans="1:29" ht="12.15" customHeight="1" x14ac:dyDescent="0.3">
      <c r="A41" s="67"/>
      <c r="B41" s="67"/>
      <c r="C41" s="189"/>
      <c r="F41" s="28"/>
      <c r="G41" s="196"/>
      <c r="H41" s="196"/>
      <c r="I41" s="196"/>
      <c r="J41" s="85"/>
      <c r="K41" s="194"/>
      <c r="L41" s="194"/>
      <c r="M41" s="194"/>
      <c r="N41" s="194"/>
      <c r="O41" s="194"/>
      <c r="P41" s="194"/>
      <c r="Q41" s="194"/>
      <c r="R41" s="85"/>
      <c r="S41" s="195"/>
      <c r="T41" s="28"/>
      <c r="W41" s="20"/>
      <c r="X41" s="20"/>
      <c r="Y41" s="20"/>
    </row>
    <row r="42" spans="1:29" ht="17.399999999999999" customHeight="1" x14ac:dyDescent="0.3">
      <c r="A42" s="67"/>
      <c r="B42" s="67"/>
      <c r="C42" s="189"/>
      <c r="F42" s="28"/>
      <c r="G42" s="175">
        <f>G19</f>
        <v>1.9300000000000001E-2</v>
      </c>
      <c r="H42" s="176"/>
      <c r="I42" s="98" t="s">
        <v>38</v>
      </c>
      <c r="J42" s="85"/>
      <c r="K42" s="85"/>
      <c r="L42" s="85"/>
      <c r="M42" s="133">
        <f>(M28/G10)*Z36</f>
        <v>1.3317000000000002E-2</v>
      </c>
      <c r="N42" s="134"/>
      <c r="O42" s="135"/>
      <c r="P42" s="85"/>
      <c r="Q42" s="85"/>
      <c r="R42" s="85"/>
      <c r="S42" s="99">
        <f>(M28/G10)-M42</f>
        <v>9.6499999999999989E-3</v>
      </c>
      <c r="T42" s="28"/>
    </row>
    <row r="43" spans="1:29" ht="6.9" customHeight="1" x14ac:dyDescent="0.3">
      <c r="A43" s="67"/>
      <c r="B43" s="67"/>
      <c r="C43" s="189"/>
      <c r="F43" s="28"/>
      <c r="G43" s="85"/>
      <c r="H43" s="85"/>
      <c r="I43" s="85"/>
      <c r="J43" s="85"/>
      <c r="K43" s="85"/>
      <c r="L43" s="85"/>
      <c r="M43" s="136"/>
      <c r="N43" s="136"/>
      <c r="O43" s="136"/>
      <c r="P43" s="85"/>
      <c r="Q43" s="85"/>
      <c r="R43" s="85"/>
      <c r="S43" s="85"/>
      <c r="T43" s="28"/>
    </row>
    <row r="44" spans="1:29" ht="21.9" customHeight="1" x14ac:dyDescent="0.3">
      <c r="C44" s="40"/>
    </row>
    <row r="45" spans="1:29" ht="14.4" x14ac:dyDescent="0.3"/>
  </sheetData>
  <sheetProtection algorithmName="SHA-512" hashValue="whrKEQC3o0UbaJKyvxUPhxhzKXqsr9ipPgdGeQK1GfwEMThFyXooU0h1/qa0krVfItopQDrpIbreIJm7Geo0fw==" saltValue="C3Los8JKbQpNvOzIUfOVmw==" spinCount="100000" sheet="1" objects="1" scenarios="1"/>
  <dataConsolidate/>
  <mergeCells count="48">
    <mergeCell ref="G2:S2"/>
    <mergeCell ref="G4:I9"/>
    <mergeCell ref="K4:Q9"/>
    <mergeCell ref="Y27:AB29"/>
    <mergeCell ref="C5:C12"/>
    <mergeCell ref="W5:AB7"/>
    <mergeCell ref="W8:X10"/>
    <mergeCell ref="Y8:AB10"/>
    <mergeCell ref="G10:I11"/>
    <mergeCell ref="M10:O11"/>
    <mergeCell ref="S10:S11"/>
    <mergeCell ref="W11:X13"/>
    <mergeCell ref="Y11:AB13"/>
    <mergeCell ref="R4:T9"/>
    <mergeCell ref="G28:I29"/>
    <mergeCell ref="M28:O29"/>
    <mergeCell ref="Y32:AA35"/>
    <mergeCell ref="AB32:AB35"/>
    <mergeCell ref="G14:I18"/>
    <mergeCell ref="M14:O18"/>
    <mergeCell ref="W14:X16"/>
    <mergeCell ref="Y14:AB16"/>
    <mergeCell ref="W18:AB20"/>
    <mergeCell ref="G19:I20"/>
    <mergeCell ref="M19:O20"/>
    <mergeCell ref="W21:X23"/>
    <mergeCell ref="Y21:AB23"/>
    <mergeCell ref="G23:I27"/>
    <mergeCell ref="M23:O27"/>
    <mergeCell ref="W24:X26"/>
    <mergeCell ref="Y24:AB26"/>
    <mergeCell ref="W27:X29"/>
    <mergeCell ref="W32:X35"/>
    <mergeCell ref="G33:I33"/>
    <mergeCell ref="M33:O33"/>
    <mergeCell ref="S33:S35"/>
    <mergeCell ref="W36:X36"/>
    <mergeCell ref="H36:I36"/>
    <mergeCell ref="N36:O36"/>
    <mergeCell ref="C15:C30"/>
    <mergeCell ref="C39:C43"/>
    <mergeCell ref="K39:Q41"/>
    <mergeCell ref="S39:S41"/>
    <mergeCell ref="G40:I41"/>
    <mergeCell ref="G42:H42"/>
    <mergeCell ref="M42:O42"/>
    <mergeCell ref="M43:O43"/>
    <mergeCell ref="C32:C37"/>
  </mergeCells>
  <dataValidations count="1">
    <dataValidation type="whole" operator="lessThanOrEqual" allowBlank="1" showInputMessage="1" showErrorMessage="1" errorTitle="Monto máximo = $500.000.000" error="El monto ingresado supera el monto máximo permitido para Emprendimiento de Alto Impacto" sqref="G10:I11" xr:uid="{00000000-0002-0000-0600-000000000000}">
      <formula1>500000000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olo valores de la lista" error="Este campo solo permite valores de la lista desplegable" xr:uid="{00000000-0002-0000-0600-000001000000}">
          <x14:formula1>
            <xm:f>'Datos Matriz'!$BG$4:$BG$15</xm:f>
          </x14:formula1>
          <xm:sqref>S10:S11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Datos Matriz</vt:lpstr>
      <vt:lpstr>Índice</vt:lpstr>
      <vt:lpstr>Cartera Comercial</vt:lpstr>
      <vt:lpstr>Pyme Preferente</vt:lpstr>
      <vt:lpstr>UXC emp319</vt:lpstr>
      <vt:lpstr>Microcrédito EMP023</vt:lpstr>
      <vt:lpstr>Microcrédito Alto Monto EMP231</vt:lpstr>
      <vt:lpstr> Leasing Alta Y Baja </vt:lpstr>
      <vt:lpstr>Simulador Alto Impacto</vt:lpstr>
      <vt:lpstr>INS001</vt:lpstr>
      <vt:lpstr>INS005</vt:lpstr>
      <vt:lpstr>Mujeres EMP323</vt:lpstr>
      <vt:lpstr>Simulador Dev. Comisión</vt:lpstr>
      <vt:lpstr>' Leasing Alta Y Baja '!Área_de_impresión</vt:lpstr>
      <vt:lpstr>'Cartera Comercial'!Área_de_impresión</vt:lpstr>
      <vt:lpstr>'INS001'!Área_de_impresión</vt:lpstr>
      <vt:lpstr>'INS005'!Área_de_impresión</vt:lpstr>
      <vt:lpstr>'Microcrédito Alto Monto EMP231'!Área_de_impresión</vt:lpstr>
      <vt:lpstr>'Microcrédito EMP023'!Área_de_impresión</vt:lpstr>
      <vt:lpstr>'Mujeres EMP323'!Área_de_impresión</vt:lpstr>
      <vt:lpstr>'Pyme Preferente'!Área_de_impresión</vt:lpstr>
      <vt:lpstr>'Simulador Alto Impacto'!Área_de_impresión</vt:lpstr>
      <vt:lpstr>'UXC emp319'!Área_de_impresión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Cardona Rojas</dc:creator>
  <cp:lastModifiedBy>Asesor de Planeación y SIAR</cp:lastModifiedBy>
  <dcterms:created xsi:type="dcterms:W3CDTF">2015-08-06T14:10:59Z</dcterms:created>
  <dcterms:modified xsi:type="dcterms:W3CDTF">2024-06-19T16:34:53Z</dcterms:modified>
</cp:coreProperties>
</file>